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aofanadoluedu-my.sharepoint.com/personal/mg561_aof_anadolu_edu_tr/Documents/Bilgi Bankası/1 Solar Sektörü/1 Kanun-Mevzuat/3 Yönetmelik Diger/4 YEKA-Enerji İhtisas/Mini YEKA/"/>
    </mc:Choice>
  </mc:AlternateContent>
  <xr:revisionPtr revIDLastSave="13" documentId="8_{E3DD6462-9AFF-4F78-957C-58F880532133}" xr6:coauthVersionLast="45" xr6:coauthVersionMax="45" xr10:uidLastSave="{6541E301-5B3A-4A41-A679-8E4F1558F074}"/>
  <bookViews>
    <workbookView xWindow="-108" yWindow="-108" windowWidth="23256" windowHeight="12576" tabRatio="443" xr2:uid="{00000000-000D-0000-FFFF-FFFF00000000}"/>
  </bookViews>
  <sheets>
    <sheet name="Eskalasyon" sheetId="1" r:id="rId1"/>
    <sheet name="10MW Arazi" sheetId="7" r:id="rId2"/>
    <sheet name="Düşüş Oranı" sheetId="5" r:id="rId3"/>
  </sheets>
  <definedNames>
    <definedName name="_xlnm._FilterDatabase" localSheetId="1" hidden="1">'10MW Arazi'!$A$1:$J$1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2" i="1" l="1"/>
  <c r="F17" i="7"/>
  <c r="F14" i="7"/>
  <c r="I14" i="7" s="1"/>
  <c r="J14" i="7" s="1"/>
  <c r="F16" i="7"/>
  <c r="F15" i="7"/>
  <c r="E3" i="7"/>
  <c r="E2" i="7"/>
  <c r="I2" i="7"/>
  <c r="I4" i="7"/>
  <c r="J4" i="7" s="1"/>
  <c r="I5" i="7"/>
  <c r="J5" i="7" s="1"/>
  <c r="I6" i="7"/>
  <c r="J6" i="7" s="1"/>
  <c r="I7" i="7"/>
  <c r="J7" i="7" s="1"/>
  <c r="I8" i="7"/>
  <c r="J8" i="7" s="1"/>
  <c r="I9" i="7"/>
  <c r="J9" i="7" s="1"/>
  <c r="I11" i="7"/>
  <c r="J11" i="7" s="1"/>
  <c r="I12" i="7"/>
  <c r="J12" i="7" s="1"/>
  <c r="I13" i="7"/>
  <c r="J13" i="7" s="1"/>
  <c r="I15" i="7" l="1"/>
  <c r="I17" i="7"/>
  <c r="J17" i="7" s="1"/>
  <c r="F3" i="7"/>
  <c r="I3" i="7" s="1"/>
  <c r="J3" i="7" s="1"/>
  <c r="J2" i="7"/>
  <c r="G3" i="7" l="1"/>
  <c r="I16" i="7" l="1"/>
  <c r="J16" i="7" s="1"/>
  <c r="G17" i="7"/>
  <c r="G15" i="7" l="1"/>
  <c r="J15" i="7" s="1"/>
  <c r="F10" i="7" l="1"/>
  <c r="I10" i="7" s="1"/>
  <c r="J10" i="7" s="1"/>
  <c r="J18" i="7" s="1"/>
  <c r="G16" i="7"/>
  <c r="G14" i="7"/>
  <c r="G13" i="7"/>
  <c r="G12" i="7"/>
  <c r="G11" i="7"/>
  <c r="G9" i="7"/>
  <c r="G8" i="7"/>
  <c r="G7" i="7"/>
  <c r="G6" i="7"/>
  <c r="G5" i="7"/>
  <c r="G2" i="7" l="1"/>
  <c r="G4" i="7"/>
  <c r="G10" i="7"/>
  <c r="G18" i="7" l="1"/>
  <c r="J19" i="7" s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D30" i="7" l="1"/>
  <c r="D25" i="7" s="1"/>
  <c r="F25" i="7" s="1"/>
  <c r="G19" i="7"/>
  <c r="H9" i="5"/>
  <c r="H11" i="5" s="1"/>
  <c r="G9" i="5"/>
  <c r="G11" i="5" s="1"/>
  <c r="F9" i="5"/>
  <c r="F11" i="5" s="1"/>
  <c r="E9" i="5"/>
  <c r="E11" i="5" s="1"/>
  <c r="D9" i="5"/>
  <c r="D11" i="5" s="1"/>
  <c r="C9" i="5"/>
  <c r="C11" i="5" s="1"/>
  <c r="B9" i="5"/>
  <c r="B11" i="5" s="1"/>
  <c r="E30" i="7" l="1"/>
  <c r="D29" i="7"/>
  <c r="F29" i="7" s="1"/>
  <c r="D28" i="7"/>
  <c r="F28" i="7" s="1"/>
  <c r="D24" i="7"/>
  <c r="F24" i="7" s="1"/>
  <c r="F30" i="7"/>
  <c r="D26" i="7"/>
  <c r="F26" i="7" s="1"/>
  <c r="D23" i="7"/>
  <c r="F23" i="7" s="1"/>
  <c r="D27" i="7"/>
  <c r="F27" i="7" s="1"/>
  <c r="F15" i="5"/>
  <c r="H18" i="5"/>
  <c r="G17" i="5"/>
  <c r="F16" i="5"/>
  <c r="E15" i="5"/>
  <c r="D14" i="5"/>
  <c r="C13" i="5"/>
  <c r="F18" i="5"/>
  <c r="E17" i="5"/>
  <c r="C15" i="5"/>
  <c r="E18" i="5"/>
  <c r="C16" i="5"/>
  <c r="H13" i="5"/>
  <c r="H19" i="5"/>
  <c r="H29" i="5" s="1"/>
  <c r="I29" i="5" s="1"/>
  <c r="J29" i="5" s="1"/>
  <c r="G18" i="5"/>
  <c r="F17" i="5"/>
  <c r="E16" i="5"/>
  <c r="D15" i="5"/>
  <c r="D25" i="5" s="1"/>
  <c r="C14" i="5"/>
  <c r="B13" i="5"/>
  <c r="G19" i="5"/>
  <c r="D16" i="5"/>
  <c r="D26" i="5" s="1"/>
  <c r="B14" i="5"/>
  <c r="D17" i="5"/>
  <c r="B15" i="5"/>
  <c r="F19" i="5"/>
  <c r="E19" i="5"/>
  <c r="D18" i="5"/>
  <c r="C17" i="5"/>
  <c r="B16" i="5"/>
  <c r="H14" i="5"/>
  <c r="G13" i="5"/>
  <c r="B18" i="5"/>
  <c r="G15" i="5"/>
  <c r="G25" i="5" s="1"/>
  <c r="E13" i="5"/>
  <c r="B19" i="5"/>
  <c r="G16" i="5"/>
  <c r="E14" i="5"/>
  <c r="E24" i="5" s="1"/>
  <c r="D19" i="5"/>
  <c r="C18" i="5"/>
  <c r="B17" i="5"/>
  <c r="H15" i="5"/>
  <c r="H25" i="5" s="1"/>
  <c r="G14" i="5"/>
  <c r="F13" i="5"/>
  <c r="C19" i="5"/>
  <c r="H16" i="5"/>
  <c r="H26" i="5" s="1"/>
  <c r="F14" i="5"/>
  <c r="H17" i="5"/>
  <c r="D13" i="5"/>
  <c r="G26" i="7" l="1"/>
  <c r="H26" i="7" s="1"/>
  <c r="I26" i="7" s="1"/>
  <c r="J26" i="7" s="1"/>
  <c r="D24" i="5"/>
  <c r="F29" i="5"/>
  <c r="H27" i="5"/>
  <c r="H24" i="5"/>
  <c r="G28" i="5"/>
  <c r="C29" i="5"/>
  <c r="G29" i="7" s="1"/>
  <c r="H29" i="7" s="1"/>
  <c r="I29" i="7" s="1"/>
  <c r="J29" i="7" s="1"/>
  <c r="K29" i="7" s="1"/>
  <c r="G26" i="5"/>
  <c r="E28" i="5"/>
  <c r="G27" i="5"/>
  <c r="C25" i="5"/>
  <c r="G25" i="7" s="1"/>
  <c r="H25" i="7" s="1"/>
  <c r="H28" i="5"/>
  <c r="E27" i="5"/>
  <c r="F25" i="5"/>
  <c r="F24" i="5"/>
  <c r="D29" i="5"/>
  <c r="C23" i="5"/>
  <c r="G23" i="7" s="1"/>
  <c r="C20" i="5"/>
  <c r="C27" i="5"/>
  <c r="G27" i="7" s="1"/>
  <c r="H27" i="7" s="1"/>
  <c r="I27" i="7" s="1"/>
  <c r="J27" i="7" s="1"/>
  <c r="K27" i="7" s="1"/>
  <c r="G29" i="5"/>
  <c r="H20" i="5"/>
  <c r="H23" i="5"/>
  <c r="E25" i="5"/>
  <c r="F20" i="5"/>
  <c r="F23" i="5"/>
  <c r="D28" i="5"/>
  <c r="B20" i="5"/>
  <c r="C26" i="5"/>
  <c r="F26" i="5"/>
  <c r="G24" i="5"/>
  <c r="E23" i="5"/>
  <c r="E20" i="5"/>
  <c r="E29" i="5"/>
  <c r="C24" i="5"/>
  <c r="G24" i="7" s="1"/>
  <c r="H24" i="7" s="1"/>
  <c r="I24" i="7" s="1"/>
  <c r="J24" i="7" s="1"/>
  <c r="K24" i="7" s="1"/>
  <c r="D23" i="5"/>
  <c r="D20" i="5"/>
  <c r="E26" i="5"/>
  <c r="C28" i="5"/>
  <c r="G28" i="7" s="1"/>
  <c r="H28" i="7" s="1"/>
  <c r="I28" i="7" s="1"/>
  <c r="J28" i="7" s="1"/>
  <c r="K28" i="7" s="1"/>
  <c r="G20" i="5"/>
  <c r="G30" i="5" s="1"/>
  <c r="G23" i="5"/>
  <c r="D27" i="5"/>
  <c r="F27" i="5"/>
  <c r="F28" i="5"/>
  <c r="H23" i="7" l="1"/>
  <c r="G30" i="7"/>
  <c r="G31" i="7" s="1"/>
  <c r="K26" i="7"/>
  <c r="I25" i="7"/>
  <c r="J25" i="7" s="1"/>
  <c r="K25" i="7" s="1"/>
  <c r="E30" i="5"/>
  <c r="C30" i="5"/>
  <c r="D30" i="5"/>
  <c r="H30" i="5"/>
  <c r="I30" i="5" s="1"/>
  <c r="J30" i="5" s="1"/>
  <c r="F30" i="5"/>
  <c r="K19" i="7" l="1"/>
  <c r="L19" i="7" s="1"/>
  <c r="M19" i="7" s="1"/>
  <c r="N19" i="7" s="1"/>
  <c r="O19" i="7" s="1"/>
  <c r="I23" i="7"/>
  <c r="H30" i="7"/>
  <c r="H31" i="7" s="1"/>
  <c r="R3" i="1"/>
  <c r="R4" i="1" s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J23" i="7" l="1"/>
  <c r="I30" i="7"/>
  <c r="I31" i="7" s="1"/>
  <c r="B153" i="1"/>
  <c r="B154" i="1" s="1"/>
  <c r="S4" i="1"/>
  <c r="S3" i="1"/>
  <c r="J30" i="7" l="1"/>
  <c r="J31" i="7" s="1"/>
  <c r="K23" i="7"/>
  <c r="K30" i="7" s="1"/>
  <c r="K31" i="7" s="1"/>
  <c r="B155" i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S6" i="1"/>
  <c r="S7" i="1" s="1"/>
  <c r="S8" i="1" s="1"/>
  <c r="S9" i="1" l="1"/>
  <c r="S10" i="1" s="1"/>
  <c r="S11" i="1" s="1"/>
  <c r="S12" i="1" s="1"/>
  <c r="S13" i="1" l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W2" i="1"/>
  <c r="W3" i="1" l="1"/>
  <c r="AA3" i="1" s="1"/>
  <c r="S32" i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X3" i="1" l="1"/>
  <c r="S44" i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W4" i="1"/>
  <c r="X4" i="1" s="1"/>
  <c r="AA4" i="1" l="1"/>
  <c r="W5" i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AA5" i="1" l="1"/>
  <c r="X5" i="1"/>
  <c r="W6" i="1"/>
  <c r="S68" i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AA6" i="1" l="1"/>
  <c r="X6" i="1"/>
  <c r="W7" i="1"/>
  <c r="S81" i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AA7" i="1" l="1"/>
  <c r="X7" i="1"/>
  <c r="S93" i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W8" i="1"/>
  <c r="AA8" i="1" l="1"/>
  <c r="X8" i="1"/>
  <c r="W9" i="1"/>
  <c r="S105" i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W10" i="1" l="1"/>
  <c r="AA9" i="1"/>
  <c r="X9" i="1"/>
  <c r="S117" i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AA10" i="1" l="1"/>
  <c r="X10" i="1"/>
  <c r="W11" i="1"/>
  <c r="AA11" i="1" s="1"/>
  <c r="S129" i="1"/>
  <c r="S130" i="1" s="1"/>
  <c r="S131" i="1" s="1"/>
  <c r="S132" i="1" s="1"/>
  <c r="S133" i="1" s="1"/>
  <c r="S134" i="1" s="1"/>
  <c r="S135" i="1" l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X11" i="1"/>
  <c r="W12" i="1" l="1"/>
  <c r="AA12" i="1" s="1"/>
  <c r="S178" i="1"/>
  <c r="W13" i="1"/>
  <c r="X12" i="1" l="1"/>
  <c r="S179" i="1"/>
  <c r="AA13" i="1"/>
  <c r="X13" i="1"/>
  <c r="W15" i="1"/>
  <c r="W14" i="1"/>
  <c r="S180" i="1" l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AA14" i="1"/>
  <c r="X15" i="1"/>
  <c r="X14" i="1"/>
  <c r="AA15" i="1"/>
  <c r="S198" i="1" l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W18" i="1"/>
  <c r="AA18" i="1" s="1"/>
  <c r="W17" i="1"/>
  <c r="W16" i="1"/>
  <c r="X17" i="1" s="1"/>
  <c r="X18" i="1" l="1"/>
  <c r="AA17" i="1"/>
  <c r="AA16" i="1"/>
  <c r="X16" i="1"/>
  <c r="AA19" i="1" l="1"/>
</calcChain>
</file>

<file path=xl/sharedStrings.xml><?xml version="1.0" encoding="utf-8"?>
<sst xmlns="http://schemas.openxmlformats.org/spreadsheetml/2006/main" count="850" uniqueCount="804">
  <si>
    <t>m</t>
  </si>
  <si>
    <t>Coef.</t>
  </si>
  <si>
    <t>Std. Err.</t>
  </si>
  <si>
    <t>t</t>
  </si>
  <si>
    <t>P&gt;t</t>
  </si>
  <si>
    <t>[95% Conf.</t>
  </si>
  <si>
    <t>Interval]</t>
  </si>
  <si>
    <t>SÖZLEŞME TARİHİ</t>
  </si>
  <si>
    <t>trend</t>
  </si>
  <si>
    <t>trend2</t>
  </si>
  <si>
    <t>trend3</t>
  </si>
  <si>
    <t>_cons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</si>
  <si>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</si>
  <si>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</si>
  <si>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</si>
  <si>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</si>
  <si>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</si>
  <si>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</si>
  <si>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</si>
  <si>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</si>
  <si>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</si>
  <si>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</si>
  <si>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</si>
  <si>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</si>
  <si>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</si>
  <si>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</si>
  <si>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</si>
  <si>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</si>
  <si>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</si>
  <si>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</si>
  <si>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</si>
  <si>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</si>
  <si>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</si>
  <si>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</si>
  <si>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</si>
  <si>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</si>
  <si>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</si>
  <si>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</si>
  <si>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</si>
  <si>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</si>
  <si>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</si>
  <si>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</si>
  <si>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</si>
  <si>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</si>
  <si>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</si>
  <si>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</si>
  <si>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</si>
  <si>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</si>
  <si>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</si>
  <si>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</si>
  <si>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</si>
  <si>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</si>
  <si>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</si>
  <si>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</si>
  <si>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</si>
  <si>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</si>
  <si>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</si>
  <si>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</si>
  <si>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</si>
  <si>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</si>
  <si>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</si>
  <si>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</si>
  <si>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</si>
  <si>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</si>
  <si>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</si>
  <si>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</si>
  <si>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</si>
  <si>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</si>
  <si>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</si>
  <si>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</si>
  <si>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</si>
  <si>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</si>
  <si>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</si>
  <si>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</si>
  <si>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</si>
  <si>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</si>
  <si>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</si>
  <si>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</si>
  <si>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</si>
  <si>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</si>
  <si>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</si>
  <si>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</si>
  <si>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</si>
  <si>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</si>
  <si>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</si>
  <si>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</si>
  <si>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</si>
  <si>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</si>
  <si>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</si>
  <si>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</si>
  <si>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</si>
  <si>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</si>
  <si>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</si>
  <si>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</si>
  <si>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</si>
  <si>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</si>
  <si>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</si>
  <si>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</si>
  <si>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</si>
  <si>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</si>
  <si>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</si>
  <si>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</si>
  <si>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</si>
  <si>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</si>
  <si>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</si>
  <si>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</si>
  <si>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</si>
  <si>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</si>
  <si>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</si>
  <si>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</si>
  <si>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</si>
  <si>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</si>
  <si>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</si>
  <si>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</si>
  <si>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</si>
  <si>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</si>
  <si>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</si>
  <si>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</si>
  <si>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</si>
  <si>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</si>
  <si>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</si>
  <si>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</si>
  <si>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</si>
  <si>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</si>
  <si>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</si>
  <si>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</si>
  <si>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</si>
  <si>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</si>
  <si>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</si>
  <si>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</si>
  <si>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</si>
  <si>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</si>
  <si>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</si>
  <si>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</si>
  <si>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</si>
  <si>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</si>
  <si>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</si>
  <si>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</si>
  <si>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</si>
  <si>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</si>
  <si>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</si>
  <si>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</si>
  <si>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</si>
  <si>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</si>
  <si>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</si>
  <si>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</si>
  <si>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</si>
  <si>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</si>
  <si>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</si>
  <si>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</si>
  <si>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</si>
  <si>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</si>
  <si>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</si>
  <si>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</si>
  <si>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</si>
  <si>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</si>
  <si>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</si>
  <si>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</si>
  <si>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</si>
  <si>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</si>
  <si>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</si>
  <si>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</si>
  <si>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</si>
  <si>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</si>
  <si>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</si>
  <si>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</si>
  <si>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</si>
  <si>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</si>
  <si>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</si>
  <si>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</si>
  <si>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</si>
  <si>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</si>
  <si>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</si>
  <si>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</si>
  <si>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</si>
  <si>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</si>
  <si>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</si>
  <si>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</si>
  <si>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</si>
  <si>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</si>
  <si>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</si>
  <si>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</si>
  <si>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</si>
  <si>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</si>
  <si>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</si>
  <si>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</si>
  <si>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</si>
  <si>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</si>
  <si>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</si>
  <si>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</si>
  <si>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</si>
  <si>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</si>
  <si>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</si>
  <si>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</si>
  <si>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</si>
  <si>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</si>
  <si>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</si>
  <si>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</si>
  <si>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</si>
  <si>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</si>
  <si>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</si>
  <si>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</si>
  <si>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</si>
  <si>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</si>
  <si>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</si>
  <si>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</si>
  <si>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</si>
  <si>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</si>
  <si>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</si>
  <si>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</si>
  <si>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</si>
  <si>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</si>
  <si>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</si>
  <si>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</si>
  <si>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</si>
  <si>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</si>
  <si>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</si>
  <si>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</si>
  <si>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</si>
  <si>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</si>
  <si>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</si>
  <si>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</si>
  <si>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</si>
  <si>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</si>
  <si>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</si>
  <si>
    <t>2026m1</t>
  </si>
  <si>
    <t>2026m2</t>
  </si>
  <si>
    <t>2026m3</t>
  </si>
  <si>
    <t>2026m4</t>
  </si>
  <si>
    <t>2026m5</t>
  </si>
  <si>
    <t>2026m6</t>
  </si>
  <si>
    <t>2026m7</t>
  </si>
  <si>
    <t>2026m8</t>
  </si>
  <si>
    <t>2026m9</t>
  </si>
  <si>
    <t>2026m10</t>
  </si>
  <si>
    <t>2026m11</t>
  </si>
  <si>
    <t>2026m12</t>
  </si>
  <si>
    <t>2027m1</t>
  </si>
  <si>
    <t>2027m2</t>
  </si>
  <si>
    <t>2027m3</t>
  </si>
  <si>
    <t>2027m4</t>
  </si>
  <si>
    <t>2027m5</t>
  </si>
  <si>
    <t>2027m6</t>
  </si>
  <si>
    <t>2027m7</t>
  </si>
  <si>
    <t>2027m8</t>
  </si>
  <si>
    <t>2027m9</t>
  </si>
  <si>
    <t>2027m10</t>
  </si>
  <si>
    <t>2027m11</t>
  </si>
  <si>
    <t>2027m12</t>
  </si>
  <si>
    <t>2028m1</t>
  </si>
  <si>
    <t>2028m2</t>
  </si>
  <si>
    <t>2028m3</t>
  </si>
  <si>
    <t>2028m4</t>
  </si>
  <si>
    <t>2028m5</t>
  </si>
  <si>
    <t>2028m6</t>
  </si>
  <si>
    <t>2028m7</t>
  </si>
  <si>
    <t>2028m8</t>
  </si>
  <si>
    <t>2028m9</t>
  </si>
  <si>
    <t>2028m10</t>
  </si>
  <si>
    <t>2028m11</t>
  </si>
  <si>
    <t>2028m12</t>
  </si>
  <si>
    <t>2029m1</t>
  </si>
  <si>
    <t>2029m2</t>
  </si>
  <si>
    <t>2029m3</t>
  </si>
  <si>
    <t>2029m4</t>
  </si>
  <si>
    <t>2029m5</t>
  </si>
  <si>
    <t>2029m6</t>
  </si>
  <si>
    <t>2029m7</t>
  </si>
  <si>
    <t>2029m8</t>
  </si>
  <si>
    <t>2029m9</t>
  </si>
  <si>
    <t>2029m10</t>
  </si>
  <si>
    <t>2029m11</t>
  </si>
  <si>
    <t>2029m12</t>
  </si>
  <si>
    <t>2030m1</t>
  </si>
  <si>
    <t>2030m2</t>
  </si>
  <si>
    <t>2030m3</t>
  </si>
  <si>
    <t>2030m4</t>
  </si>
  <si>
    <t>2030m5</t>
  </si>
  <si>
    <t>2030m6</t>
  </si>
  <si>
    <t>2030m7</t>
  </si>
  <si>
    <t>2030m8</t>
  </si>
  <si>
    <t>2030m9</t>
  </si>
  <si>
    <t>2030m10</t>
  </si>
  <si>
    <t>2030m11</t>
  </si>
  <si>
    <t>2030m12</t>
  </si>
  <si>
    <t>2031m1</t>
  </si>
  <si>
    <t>2031m2</t>
  </si>
  <si>
    <t>2031m3</t>
  </si>
  <si>
    <t>2031m4</t>
  </si>
  <si>
    <t>2031m5</t>
  </si>
  <si>
    <t>2031m6</t>
  </si>
  <si>
    <t>2031m7</t>
  </si>
  <si>
    <t>2031m8</t>
  </si>
  <si>
    <t>2031m9</t>
  </si>
  <si>
    <t>2031m10</t>
  </si>
  <si>
    <t>2031m11</t>
  </si>
  <si>
    <t>2031m12</t>
  </si>
  <si>
    <t>2032m1</t>
  </si>
  <si>
    <t>2032m2</t>
  </si>
  <si>
    <t>2032m3</t>
  </si>
  <si>
    <t>2032m4</t>
  </si>
  <si>
    <t>2032m5</t>
  </si>
  <si>
    <t>2032m6</t>
  </si>
  <si>
    <t>2032m7</t>
  </si>
  <si>
    <t>2032m8</t>
  </si>
  <si>
    <t>2032m9</t>
  </si>
  <si>
    <t>2032m10</t>
  </si>
  <si>
    <t>2032m11</t>
  </si>
  <si>
    <t>2032m12</t>
  </si>
  <si>
    <t>2033m1</t>
  </si>
  <si>
    <t>2033m2</t>
  </si>
  <si>
    <t>2033m3</t>
  </si>
  <si>
    <t>2033m4</t>
  </si>
  <si>
    <t>2033m5</t>
  </si>
  <si>
    <t>2033m6</t>
  </si>
  <si>
    <t>2033m7</t>
  </si>
  <si>
    <t>2033m8</t>
  </si>
  <si>
    <t>2033m9</t>
  </si>
  <si>
    <t>2033m10</t>
  </si>
  <si>
    <t>2033m11</t>
  </si>
  <si>
    <t>2033m12</t>
  </si>
  <si>
    <t>2034m1</t>
  </si>
  <si>
    <t>2034m2</t>
  </si>
  <si>
    <t>2034m3</t>
  </si>
  <si>
    <t>2034m4</t>
  </si>
  <si>
    <t>2034m5</t>
  </si>
  <si>
    <t>2034m6</t>
  </si>
  <si>
    <t>2034m7</t>
  </si>
  <si>
    <t>2034m8</t>
  </si>
  <si>
    <t>2034m9</t>
  </si>
  <si>
    <t>2034m10</t>
  </si>
  <si>
    <t>2034m11</t>
  </si>
  <si>
    <t>2034m12</t>
  </si>
  <si>
    <t>2035m1</t>
  </si>
  <si>
    <t>2035m2</t>
  </si>
  <si>
    <t>2035m3</t>
  </si>
  <si>
    <t>2035m4</t>
  </si>
  <si>
    <t>2035m5</t>
  </si>
  <si>
    <t>2035m6</t>
  </si>
  <si>
    <t>2035m7</t>
  </si>
  <si>
    <t>2035m8</t>
  </si>
  <si>
    <t>2035m9</t>
  </si>
  <si>
    <t>2035m10</t>
  </si>
  <si>
    <t>2035m11</t>
  </si>
  <si>
    <t>2035m12</t>
  </si>
  <si>
    <t>2036m1</t>
  </si>
  <si>
    <t>2036m2</t>
  </si>
  <si>
    <t>2036m3</t>
  </si>
  <si>
    <t>2036m4</t>
  </si>
  <si>
    <t>2036m5</t>
  </si>
  <si>
    <t>2036m6</t>
  </si>
  <si>
    <t>2036m7</t>
  </si>
  <si>
    <t>2036m8</t>
  </si>
  <si>
    <t>2036m9</t>
  </si>
  <si>
    <t>2036m10</t>
  </si>
  <si>
    <t>2036m11</t>
  </si>
  <si>
    <t>2036m12</t>
  </si>
  <si>
    <t>2037m1</t>
  </si>
  <si>
    <t>2037m2</t>
  </si>
  <si>
    <t>2037m3</t>
  </si>
  <si>
    <t>2037m4</t>
  </si>
  <si>
    <t>2037m5</t>
  </si>
  <si>
    <t>2037m6</t>
  </si>
  <si>
    <t>2037m7</t>
  </si>
  <si>
    <t>2037m8</t>
  </si>
  <si>
    <t>2037m9</t>
  </si>
  <si>
    <t>2037m10</t>
  </si>
  <si>
    <t>2037m11</t>
  </si>
  <si>
    <t>2037m12</t>
  </si>
  <si>
    <t>2038m1</t>
  </si>
  <si>
    <t>2038m2</t>
  </si>
  <si>
    <t>2038m3</t>
  </si>
  <si>
    <t>2038m4</t>
  </si>
  <si>
    <t>2038m5</t>
  </si>
  <si>
    <t>2038m6</t>
  </si>
  <si>
    <t>2038m7</t>
  </si>
  <si>
    <t>2038m8</t>
  </si>
  <si>
    <t>2038m9</t>
  </si>
  <si>
    <t>2038m10</t>
  </si>
  <si>
    <t>2038m11</t>
  </si>
  <si>
    <t>2038m12</t>
  </si>
  <si>
    <t>2039m1</t>
  </si>
  <si>
    <t>2039m2</t>
  </si>
  <si>
    <t>2039m3</t>
  </si>
  <si>
    <t>2039m4</t>
  </si>
  <si>
    <t>2039m5</t>
  </si>
  <si>
    <t>2039m6</t>
  </si>
  <si>
    <t>2039m7</t>
  </si>
  <si>
    <t>2039m8</t>
  </si>
  <si>
    <t>2039m9</t>
  </si>
  <si>
    <t>2039m10</t>
  </si>
  <si>
    <t>2039m11</t>
  </si>
  <si>
    <t>2039m12</t>
  </si>
  <si>
    <t>2040m1</t>
  </si>
  <si>
    <t>2040m2</t>
  </si>
  <si>
    <t>2040m3</t>
  </si>
  <si>
    <t>2040m4</t>
  </si>
  <si>
    <t>2040m5</t>
  </si>
  <si>
    <t>2040m6</t>
  </si>
  <si>
    <t>2040m7</t>
  </si>
  <si>
    <t>2040m8</t>
  </si>
  <si>
    <t>2040m9</t>
  </si>
  <si>
    <t>2040m10</t>
  </si>
  <si>
    <t>2040m11</t>
  </si>
  <si>
    <t>2040m12</t>
  </si>
  <si>
    <t>2041m1</t>
  </si>
  <si>
    <t>2041m2</t>
  </si>
  <si>
    <t>2041m3</t>
  </si>
  <si>
    <t>2041m4</t>
  </si>
  <si>
    <t>2041m5</t>
  </si>
  <si>
    <t>2041m6</t>
  </si>
  <si>
    <t>2041m7</t>
  </si>
  <si>
    <t>2041m8</t>
  </si>
  <si>
    <t>2041m9</t>
  </si>
  <si>
    <t>2041m10</t>
  </si>
  <si>
    <t>2041m11</t>
  </si>
  <si>
    <t>2041m12</t>
  </si>
  <si>
    <t>2042m1</t>
  </si>
  <si>
    <t>2042m2</t>
  </si>
  <si>
    <t>2042m3</t>
  </si>
  <si>
    <t>2042m4</t>
  </si>
  <si>
    <t>2042m5</t>
  </si>
  <si>
    <t>2042m6</t>
  </si>
  <si>
    <t>2042m7</t>
  </si>
  <si>
    <t>2042m8</t>
  </si>
  <si>
    <t>2042m9</t>
  </si>
  <si>
    <t>2042m10</t>
  </si>
  <si>
    <t>2042m11</t>
  </si>
  <si>
    <t>2042m12</t>
  </si>
  <si>
    <t>2043m1</t>
  </si>
  <si>
    <t>2043m2</t>
  </si>
  <si>
    <t>2043m3</t>
  </si>
  <si>
    <t>2043m4</t>
  </si>
  <si>
    <t>2043m5</t>
  </si>
  <si>
    <t>2043m6</t>
  </si>
  <si>
    <t>2043m7</t>
  </si>
  <si>
    <t>2043m8</t>
  </si>
  <si>
    <t>2043m9</t>
  </si>
  <si>
    <t>2043m10</t>
  </si>
  <si>
    <t>2043m11</t>
  </si>
  <si>
    <t>2043m12</t>
  </si>
  <si>
    <t>2044m1</t>
  </si>
  <si>
    <t>2044m2</t>
  </si>
  <si>
    <t>2044m3</t>
  </si>
  <si>
    <t>2044m4</t>
  </si>
  <si>
    <t>2044m5</t>
  </si>
  <si>
    <t>2044m6</t>
  </si>
  <si>
    <t>2044m7</t>
  </si>
  <si>
    <t>2044m8</t>
  </si>
  <si>
    <t>2044m9</t>
  </si>
  <si>
    <t>2044m10</t>
  </si>
  <si>
    <t>2044m11</t>
  </si>
  <si>
    <t>2044m12</t>
  </si>
  <si>
    <t>2045m1</t>
  </si>
  <si>
    <t>2045m2</t>
  </si>
  <si>
    <t>2045m3</t>
  </si>
  <si>
    <t>2045m4</t>
  </si>
  <si>
    <t>2045m5</t>
  </si>
  <si>
    <t>2045m6</t>
  </si>
  <si>
    <t>2045m7</t>
  </si>
  <si>
    <t>2045m8</t>
  </si>
  <si>
    <t>2045m9</t>
  </si>
  <si>
    <t>2045m10</t>
  </si>
  <si>
    <t>2045m11</t>
  </si>
  <si>
    <t>2045m12</t>
  </si>
  <si>
    <t>2046m1</t>
  </si>
  <si>
    <t>2046m2</t>
  </si>
  <si>
    <t>2046m3</t>
  </si>
  <si>
    <t>2046m4</t>
  </si>
  <si>
    <t>2046m5</t>
  </si>
  <si>
    <t>2046m6</t>
  </si>
  <si>
    <t>2046m7</t>
  </si>
  <si>
    <t>2046m8</t>
  </si>
  <si>
    <t>2046m9</t>
  </si>
  <si>
    <t>2046m10</t>
  </si>
  <si>
    <t>2046m11</t>
  </si>
  <si>
    <t>2046m12</t>
  </si>
  <si>
    <t>2047m1</t>
  </si>
  <si>
    <t>2047m2</t>
  </si>
  <si>
    <t>2047m3</t>
  </si>
  <si>
    <t>2047m4</t>
  </si>
  <si>
    <t>2047m5</t>
  </si>
  <si>
    <t>2047m6</t>
  </si>
  <si>
    <t>2047m7</t>
  </si>
  <si>
    <t>2047m8</t>
  </si>
  <si>
    <t>2047m9</t>
  </si>
  <si>
    <t>2047m10</t>
  </si>
  <si>
    <t>2047m11</t>
  </si>
  <si>
    <t>2047m12</t>
  </si>
  <si>
    <t>2048m1</t>
  </si>
  <si>
    <t>2048m2</t>
  </si>
  <si>
    <t>2048m3</t>
  </si>
  <si>
    <t>2048m4</t>
  </si>
  <si>
    <t>2048m5</t>
  </si>
  <si>
    <t>2048m6</t>
  </si>
  <si>
    <t>2048m7</t>
  </si>
  <si>
    <t>2048m8</t>
  </si>
  <si>
    <t>2048m9</t>
  </si>
  <si>
    <t>2048m10</t>
  </si>
  <si>
    <t>2048m11</t>
  </si>
  <si>
    <t>2048m12</t>
  </si>
  <si>
    <t>2049m1</t>
  </si>
  <si>
    <t>2049m2</t>
  </si>
  <si>
    <t>2049m3</t>
  </si>
  <si>
    <t>2049m4</t>
  </si>
  <si>
    <t>2049m5</t>
  </si>
  <si>
    <t>2049m6</t>
  </si>
  <si>
    <t>2049m7</t>
  </si>
  <si>
    <t>2049m8</t>
  </si>
  <si>
    <t>2049m9</t>
  </si>
  <si>
    <t>2049m10</t>
  </si>
  <si>
    <t>2049m11</t>
  </si>
  <si>
    <t>2049m12</t>
  </si>
  <si>
    <t>2050m1</t>
  </si>
  <si>
    <t>2050m2</t>
  </si>
  <si>
    <t>2050m3</t>
  </si>
  <si>
    <t>2050m4</t>
  </si>
  <si>
    <t>2050m5</t>
  </si>
  <si>
    <t>2050m6</t>
  </si>
  <si>
    <t>2050m7</t>
  </si>
  <si>
    <t>2050m8</t>
  </si>
  <si>
    <t>2050m9</t>
  </si>
  <si>
    <t>2050m10</t>
  </si>
  <si>
    <t>2050m11</t>
  </si>
  <si>
    <t>2050m12</t>
  </si>
  <si>
    <t>2051m1</t>
  </si>
  <si>
    <t>2051m2</t>
  </si>
  <si>
    <t>2051m3</t>
  </si>
  <si>
    <t>2051m4</t>
  </si>
  <si>
    <t>2051m5</t>
  </si>
  <si>
    <t>2051m6</t>
  </si>
  <si>
    <t>2051m7</t>
  </si>
  <si>
    <t>2051m8</t>
  </si>
  <si>
    <t>2051m9</t>
  </si>
  <si>
    <t>2051m10</t>
  </si>
  <si>
    <t>2051m11</t>
  </si>
  <si>
    <t>2051m12</t>
  </si>
  <si>
    <t>2052m1</t>
  </si>
  <si>
    <t>2052m2</t>
  </si>
  <si>
    <t>2052m3</t>
  </si>
  <si>
    <t>2052m4</t>
  </si>
  <si>
    <t>2052m5</t>
  </si>
  <si>
    <t>2052m6</t>
  </si>
  <si>
    <t>2052m7</t>
  </si>
  <si>
    <t>2052m8</t>
  </si>
  <si>
    <t>2052m9</t>
  </si>
  <si>
    <t>2052m10</t>
  </si>
  <si>
    <t>2052m11</t>
  </si>
  <si>
    <t>2052m12</t>
  </si>
  <si>
    <t>2053m1</t>
  </si>
  <si>
    <t>2053m2</t>
  </si>
  <si>
    <t>2053m3</t>
  </si>
  <si>
    <t>2053m4</t>
  </si>
  <si>
    <t>2053m5</t>
  </si>
  <si>
    <t>2053m6</t>
  </si>
  <si>
    <t>2053m7</t>
  </si>
  <si>
    <t>2053m8</t>
  </si>
  <si>
    <t>2053m9</t>
  </si>
  <si>
    <t>2053m10</t>
  </si>
  <si>
    <t>2053m11</t>
  </si>
  <si>
    <t>2053m12</t>
  </si>
  <si>
    <t>2054m1</t>
  </si>
  <si>
    <t>2054m2</t>
  </si>
  <si>
    <t>2054m3</t>
  </si>
  <si>
    <t>2054m4</t>
  </si>
  <si>
    <t>2054m5</t>
  </si>
  <si>
    <t>2054m6</t>
  </si>
  <si>
    <t>2054m7</t>
  </si>
  <si>
    <t>2054m8</t>
  </si>
  <si>
    <t>2054m9</t>
  </si>
  <si>
    <t>2054m10</t>
  </si>
  <si>
    <t>2054m11</t>
  </si>
  <si>
    <t>2054m12</t>
  </si>
  <si>
    <t>2055m1</t>
  </si>
  <si>
    <t>2055m2</t>
  </si>
  <si>
    <t>2055m3</t>
  </si>
  <si>
    <t>2055m4</t>
  </si>
  <si>
    <t>2055m5</t>
  </si>
  <si>
    <t>2055m6</t>
  </si>
  <si>
    <t>2055m7</t>
  </si>
  <si>
    <t>2055m8</t>
  </si>
  <si>
    <t>2055m9</t>
  </si>
  <si>
    <t>2055m10</t>
  </si>
  <si>
    <t>2055m11</t>
  </si>
  <si>
    <t>2055m12</t>
  </si>
  <si>
    <t>2056m1</t>
  </si>
  <si>
    <t>2056m2</t>
  </si>
  <si>
    <t>2056m3</t>
  </si>
  <si>
    <t>2056m4</t>
  </si>
  <si>
    <t>2056m5</t>
  </si>
  <si>
    <t>2056m6</t>
  </si>
  <si>
    <t>2056m7</t>
  </si>
  <si>
    <t>2056m8</t>
  </si>
  <si>
    <t>2056m9</t>
  </si>
  <si>
    <t>2056m10</t>
  </si>
  <si>
    <t>2056m11</t>
  </si>
  <si>
    <t>2056m12</t>
  </si>
  <si>
    <t>2057m1</t>
  </si>
  <si>
    <t>2057m2</t>
  </si>
  <si>
    <t>2057m3</t>
  </si>
  <si>
    <t>2057m4</t>
  </si>
  <si>
    <t>2057m5</t>
  </si>
  <si>
    <t>2057m6</t>
  </si>
  <si>
    <t>2057m7</t>
  </si>
  <si>
    <t>2057m8</t>
  </si>
  <si>
    <t>2057m9</t>
  </si>
  <si>
    <t>2057m10</t>
  </si>
  <si>
    <t>2057m11</t>
  </si>
  <si>
    <t>2057m12</t>
  </si>
  <si>
    <t>2058m1</t>
  </si>
  <si>
    <t>2058m2</t>
  </si>
  <si>
    <t>2058m3</t>
  </si>
  <si>
    <t>2058m4</t>
  </si>
  <si>
    <t>2058m5</t>
  </si>
  <si>
    <t>2058m6</t>
  </si>
  <si>
    <t>2058m7</t>
  </si>
  <si>
    <t>2058m8</t>
  </si>
  <si>
    <t>2058m9</t>
  </si>
  <si>
    <t>2058m10</t>
  </si>
  <si>
    <t>2058m11</t>
  </si>
  <si>
    <t>2058m12</t>
  </si>
  <si>
    <t>2059m1</t>
  </si>
  <si>
    <t>2059m2</t>
  </si>
  <si>
    <t>2059m3</t>
  </si>
  <si>
    <t>2059m4</t>
  </si>
  <si>
    <t>2059m5</t>
  </si>
  <si>
    <t>2059m6</t>
  </si>
  <si>
    <t>2059m7</t>
  </si>
  <si>
    <t>2059m8</t>
  </si>
  <si>
    <t>2059m9</t>
  </si>
  <si>
    <t>2059m10</t>
  </si>
  <si>
    <t>2059m11</t>
  </si>
  <si>
    <t>2059m12</t>
  </si>
  <si>
    <t>2060m1</t>
  </si>
  <si>
    <t>2060m2</t>
  </si>
  <si>
    <t>2060m3</t>
  </si>
  <si>
    <t>2060m4</t>
  </si>
  <si>
    <t>2060m5</t>
  </si>
  <si>
    <t>2060m6</t>
  </si>
  <si>
    <t>2060m7</t>
  </si>
  <si>
    <t>2060m8</t>
  </si>
  <si>
    <t>2060m9</t>
  </si>
  <si>
    <t>2060m10</t>
  </si>
  <si>
    <t>2060m11</t>
  </si>
  <si>
    <t>2060m12</t>
  </si>
  <si>
    <t>2061m1</t>
  </si>
  <si>
    <t>2061m2</t>
  </si>
  <si>
    <t>2061m3</t>
  </si>
  <si>
    <t>2061m4</t>
  </si>
  <si>
    <t>2061m5</t>
  </si>
  <si>
    <t>2061m6</t>
  </si>
  <si>
    <t>2061m7</t>
  </si>
  <si>
    <t>2061m8</t>
  </si>
  <si>
    <t>2061m9</t>
  </si>
  <si>
    <t>2061m10</t>
  </si>
  <si>
    <t>2061m11</t>
  </si>
  <si>
    <t>2061m12</t>
  </si>
  <si>
    <t>2062m1</t>
  </si>
  <si>
    <t>2062m2</t>
  </si>
  <si>
    <t>2062m3</t>
  </si>
  <si>
    <t>2062m4</t>
  </si>
  <si>
    <t>2062m5</t>
  </si>
  <si>
    <t>2062m6</t>
  </si>
  <si>
    <t>2062m7</t>
  </si>
  <si>
    <t>2062m8</t>
  </si>
  <si>
    <t>2062m9</t>
  </si>
  <si>
    <t>2062m10</t>
  </si>
  <si>
    <t>2062m11</t>
  </si>
  <si>
    <t>2062m12</t>
  </si>
  <si>
    <t>2063m1</t>
  </si>
  <si>
    <t>L1.</t>
  </si>
  <si>
    <t>L2.</t>
  </si>
  <si>
    <t>L3.</t>
  </si>
  <si>
    <t>L5.</t>
  </si>
  <si>
    <t>L6.</t>
  </si>
  <si>
    <t>Time</t>
  </si>
  <si>
    <t xml:space="preserve">ÜFE ENDEKSİ </t>
  </si>
  <si>
    <t>Üfenin % değişimi</t>
  </si>
  <si>
    <t>ÜFE</t>
  </si>
  <si>
    <t>SıraNo</t>
  </si>
  <si>
    <t>Tanım</t>
  </si>
  <si>
    <t>Birim</t>
  </si>
  <si>
    <t>Miktar</t>
  </si>
  <si>
    <t>Birim Maliyet USD</t>
  </si>
  <si>
    <t>Toplam  Maliyet USD</t>
  </si>
  <si>
    <t>Birim Satış USD</t>
  </si>
  <si>
    <t>Toplam satış fiyatı USD 2020</t>
  </si>
  <si>
    <t>1 USD</t>
  </si>
  <si>
    <t>TL</t>
  </si>
  <si>
    <t>GÜNEŞ PANELİ</t>
  </si>
  <si>
    <t>Ön yüz çıkış gücü en az 325 Wp çıkış gücüne sahip fotovoltaik panel, En az 60 Hücreli Çift Yüzlü</t>
  </si>
  <si>
    <t>Adet</t>
  </si>
  <si>
    <t>Kar marjı</t>
  </si>
  <si>
    <t>En az 100 kW güçte solar inverter(mppt sayısı 3 ve üzeri)</t>
  </si>
  <si>
    <t>TAŞIYICI SİSTEM</t>
  </si>
  <si>
    <t>PANEL TAŞIYICI KONSTRÜKSİYON</t>
  </si>
  <si>
    <t>kw</t>
  </si>
  <si>
    <t>DC KABLO</t>
  </si>
  <si>
    <t>6 mm² solar kablo, H1Z2Z2-K Solar Kablo</t>
  </si>
  <si>
    <t>AC KABLO</t>
  </si>
  <si>
    <t>1x240 mm², 1 kV yer altı kabloları ile kolon ve besleme hattı tesisi (NAYY, 0,6/1 kV)</t>
  </si>
  <si>
    <t>TRAFO VE TEÇHİZATLARI</t>
  </si>
  <si>
    <t>AG PANO</t>
  </si>
  <si>
    <r>
      <t xml:space="preserve">1250 kVA'lık 3x2000 A Oto Şalterli Dâhili Tip </t>
    </r>
    <r>
      <rPr>
        <b/>
        <sz val="8"/>
        <color theme="1"/>
        <rFont val="Tahoma"/>
        <family val="2"/>
      </rPr>
      <t>AG Panosu</t>
    </r>
  </si>
  <si>
    <t>SCADA</t>
  </si>
  <si>
    <t>Dağıtım firması talebine uygun</t>
  </si>
  <si>
    <t>PARATONER</t>
  </si>
  <si>
    <t>Topraklama ve Yıldırımdan Korunma için Aktif Paratoner  Sistemi</t>
  </si>
  <si>
    <t>TOPRAKLAMA</t>
  </si>
  <si>
    <t>Topraklama Şeridi 30×3,5 galv. ,Topraklama Kazığı &amp; Klemens, Topraklama Kazığı 1Mt BAKIR</t>
  </si>
  <si>
    <t>SARF MALZEMELERİ</t>
  </si>
  <si>
    <t>Boru Sipral Q36, İkaz Levhaları ÖLÜM TEHLİKESİ, ETİKETLEMELER,Kablo pabucu,RAKOR Q36;Q21;Q16, Etiketlemeler, Yangın tüpleri, Yangın tüpleri, Modem</t>
  </si>
  <si>
    <t>ALL-RİSK SİGORTA</t>
  </si>
  <si>
    <t>MONTAJ ALL-RİSK SİGORTA</t>
  </si>
  <si>
    <t>NAKLİYE</t>
  </si>
  <si>
    <t>Malzemelerin sahaya getirilmesine kadar tüm nakliye ücretleri ve sigortaları</t>
  </si>
  <si>
    <t>TESİS KURULUM, MONTAJ DEVREYE ALMA VE MÜHENDİSLİK</t>
  </si>
  <si>
    <t>Kalite Kontrol &amp; Dokümantasyon</t>
  </si>
  <si>
    <t>TEL ÇİT</t>
  </si>
  <si>
    <t>PROJEKSİYON</t>
  </si>
  <si>
    <t>TOPLAM</t>
  </si>
  <si>
    <t>kWp Fiyatı</t>
  </si>
  <si>
    <t>Panel</t>
  </si>
  <si>
    <t>Elektriksel BOS ve Kablolama</t>
  </si>
  <si>
    <t>Arazi</t>
  </si>
  <si>
    <t>Şebeke Bağlantısı ve İdari Harçlar</t>
  </si>
  <si>
    <t>İnvertör</t>
  </si>
  <si>
    <t xml:space="preserve">Altyapı/montaj Mekanik </t>
  </si>
  <si>
    <t xml:space="preserve">Proje Ek maliyetleri </t>
  </si>
  <si>
    <t>Toplam</t>
  </si>
  <si>
    <t>Fiyat Düşüşleri*</t>
  </si>
  <si>
    <t>Dolar Kuru (Yıl Ortalama)</t>
  </si>
  <si>
    <t>Euro/Dolar (Yıl Sonu)</t>
  </si>
  <si>
    <t>Yıllık Ortalama [TL Kuruş]</t>
  </si>
  <si>
    <t>Yıllık Işınım Düzeyi [kWh/kWp]</t>
  </si>
  <si>
    <t>Yıllık Enerji Üretimi kWH</t>
  </si>
  <si>
    <t>Yıllık Gelir Brüt TL</t>
  </si>
  <si>
    <t>10000KVA</t>
  </si>
  <si>
    <t>ARAZİ İMAR</t>
  </si>
  <si>
    <t>ARAZİ (160 Dönüm)</t>
  </si>
  <si>
    <t>Yıl</t>
  </si>
  <si>
    <t>Ay</t>
  </si>
  <si>
    <t>Toplam,%</t>
  </si>
  <si>
    <t>Eylül</t>
  </si>
  <si>
    <t>7.36-7.65</t>
  </si>
  <si>
    <t>Ekim</t>
  </si>
  <si>
    <t>7.43-7.65</t>
  </si>
  <si>
    <t>Kasım</t>
  </si>
  <si>
    <t>7.54-7.81</t>
  </si>
  <si>
    <t>Aralık</t>
  </si>
  <si>
    <t>7.69-7.95</t>
  </si>
  <si>
    <t>Ocak</t>
  </si>
  <si>
    <t>7.75-7.99</t>
  </si>
  <si>
    <t>Şubat</t>
  </si>
  <si>
    <t>7.59-7.87</t>
  </si>
  <si>
    <t>Mart</t>
  </si>
  <si>
    <t>7.71-7.98</t>
  </si>
  <si>
    <t>Nisan</t>
  </si>
  <si>
    <t>7.86-8.14</t>
  </si>
  <si>
    <t>Mayıs</t>
  </si>
  <si>
    <t>8.02-8.30</t>
  </si>
  <si>
    <t>Haziran</t>
  </si>
  <si>
    <t>8.11-8.35</t>
  </si>
  <si>
    <t>Temmuz</t>
  </si>
  <si>
    <t>8.23-8.52</t>
  </si>
  <si>
    <t>Ağustos</t>
  </si>
  <si>
    <t>8.33-8.59</t>
  </si>
  <si>
    <t>8.30-8.56</t>
  </si>
  <si>
    <t>8.14-8.43</t>
  </si>
  <si>
    <t>8.26-8.56</t>
  </si>
  <si>
    <t>8.23-8.49</t>
  </si>
  <si>
    <t>8.07-8.36</t>
  </si>
  <si>
    <t>7.91-8.19</t>
  </si>
  <si>
    <t>8.03-8.31</t>
  </si>
  <si>
    <t>8.19-8.48</t>
  </si>
  <si>
    <t>8.35-8.65</t>
  </si>
  <si>
    <t>8.26-8.52</t>
  </si>
  <si>
    <t>8.38-8.64</t>
  </si>
  <si>
    <t>8.21-8.51</t>
  </si>
  <si>
    <t>8.05-8.34</t>
  </si>
  <si>
    <t>Мin-Maks FİYAT TL</t>
  </si>
  <si>
    <t>Son Fiyat</t>
  </si>
  <si>
    <t>İNVERTER 2500MVA/3,3mw</t>
  </si>
  <si>
    <t>Wp</t>
  </si>
  <si>
    <t>Güneş Paneli</t>
  </si>
  <si>
    <t>Arazi ve Proje Geliştirme</t>
  </si>
  <si>
    <t>Proje Ek maliyetleri (Vergi ve Beklenmeyen Giderler)</t>
  </si>
  <si>
    <t>Altyapı/montaj Mekanik - İşçilik Dahil</t>
  </si>
  <si>
    <t>Elektriksel Malzemeler ve Kablolama</t>
  </si>
  <si>
    <t>Arazi ve İmar</t>
  </si>
  <si>
    <t>ITRPV 2019 Maliyet Oranı</t>
  </si>
  <si>
    <t>Proje Ek maliyetleri (Vergi ve Beklenmeyen Giderler Dahil)</t>
  </si>
  <si>
    <t>2022 Wp Fiyatı [USD]</t>
  </si>
  <si>
    <t>2023 Wp Fiyatı [USD]</t>
  </si>
  <si>
    <t>10MW EPC Maliyeti</t>
  </si>
  <si>
    <t>Yıllar</t>
  </si>
  <si>
    <t>Güneş Paneli  [400Wp/30.000 Adet]</t>
  </si>
  <si>
    <t>Wp Fiyatı
 [USD]</t>
  </si>
  <si>
    <t xml:space="preserve"> Wp Fiyatı
[USD]</t>
  </si>
  <si>
    <t xml:space="preserve"> Wp Fiyatı 
[USD]</t>
  </si>
  <si>
    <t>DC Güç kWp</t>
  </si>
  <si>
    <t>Artış Oranı Ortalama</t>
  </si>
  <si>
    <t>ARTIRIMLI FİYAT GARANTİ DESTEĞİ</t>
  </si>
  <si>
    <t>MALİYET UNSURLARI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</si>
</sst>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%"/>
    <numFmt numFmtId="166" formatCode="#,##0.0000\ _₺"/>
    <numFmt numFmtId="167" formatCode="[$₺-41F]#,##0.00"/>
    <numFmt numFmtId="168" formatCode="&quot;$&quot;#,##0.0000"/>
    <numFmt numFmtId="169" formatCode="#,##0.0000"/>
  </numFmts>
  <fonts count="2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10.5"/>
      <color theme="1"/>
      <name val="Tahoma"/>
      <family val="2"/>
    </font>
    <font>
      <sz val="10.5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9"/>
      <color theme="1"/>
      <name val="Arial"/>
      <family val="2"/>
    </font>
    <font>
      <b/>
      <sz val="9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sz val="9"/>
      <color rgb="FFFF0000"/>
      <name val="Tahoma"/>
      <family val="2"/>
      <charset val="162"/>
    </font>
    <font>
      <b/>
      <sz val="9"/>
      <color theme="1"/>
      <name val="Arial"/>
      <family val="2"/>
      <charset val="162"/>
    </font>
    <font>
      <b/>
      <sz val="8"/>
      <color theme="1"/>
      <name val="Tahoma"/>
      <family val="2"/>
    </font>
    <font>
      <b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i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9"/>
      <color rgb="FF333333"/>
      <name val="Helvetica Neue"/>
    </font>
    <font>
      <b/>
      <sz val="9"/>
      <color rgb="FF333333"/>
      <name val="Helvetica Neue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rgb="FF2C2C2C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2B2B2B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2B2B2B"/>
      </left>
      <right style="medium">
        <color rgb="FF808080"/>
      </right>
      <top/>
      <bottom style="medium">
        <color rgb="FF2B2B2B"/>
      </bottom>
      <diagonal/>
    </border>
    <border>
      <left/>
      <right style="medium">
        <color rgb="FF808080"/>
      </right>
      <top/>
      <bottom style="medium">
        <color rgb="FF2B2B2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 style="medium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195">
    <xf numFmtId="0" fontId="0" fillId="0" borderId="0" xfId="0"/>
    <xf numFmtId="0" fontId="2" fillId="0" borderId="0" xfId="0" applyFont="1" applyFill="1"/>
    <xf numFmtId="0" fontId="2" fillId="0" borderId="0" xfId="0" applyFont="1"/>
    <xf numFmtId="14" fontId="3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/>
    <xf numFmtId="17" fontId="2" fillId="0" borderId="0" xfId="0" applyNumberFormat="1" applyFont="1"/>
    <xf numFmtId="14" fontId="3" fillId="0" borderId="3" xfId="0" applyNumberFormat="1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vertical="center" wrapText="1"/>
    </xf>
    <xf numFmtId="14" fontId="2" fillId="0" borderId="0" xfId="0" applyNumberFormat="1" applyFont="1" applyFill="1"/>
    <xf numFmtId="0" fontId="3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/>
    <xf numFmtId="0" fontId="5" fillId="0" borderId="6" xfId="0" applyFont="1" applyFill="1" applyBorder="1"/>
    <xf numFmtId="0" fontId="5" fillId="0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/>
    <xf numFmtId="14" fontId="2" fillId="2" borderId="6" xfId="0" applyNumberFormat="1" applyFont="1" applyFill="1" applyBorder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4" fontId="12" fillId="3" borderId="7" xfId="0" applyNumberFormat="1" applyFont="1" applyFill="1" applyBorder="1" applyAlignment="1">
      <alignment horizontal="left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4" fontId="12" fillId="4" borderId="7" xfId="0" applyNumberFormat="1" applyFont="1" applyFill="1" applyBorder="1" applyAlignment="1">
      <alignment horizontal="left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 wrapText="1"/>
    </xf>
    <xf numFmtId="4" fontId="9" fillId="5" borderId="10" xfId="0" applyNumberFormat="1" applyFont="1" applyFill="1" applyBorder="1" applyAlignment="1">
      <alignment horizontal="center" vertical="center" wrapText="1"/>
    </xf>
    <xf numFmtId="4" fontId="12" fillId="5" borderId="7" xfId="0" applyNumberFormat="1" applyFont="1" applyFill="1" applyBorder="1" applyAlignment="1">
      <alignment horizontal="left" vertical="center" wrapText="1"/>
    </xf>
    <xf numFmtId="4" fontId="7" fillId="5" borderId="7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center" wrapText="1"/>
    </xf>
    <xf numFmtId="4" fontId="8" fillId="6" borderId="7" xfId="0" applyNumberFormat="1" applyFont="1" applyFill="1" applyBorder="1" applyAlignment="1">
      <alignment horizontal="left" vertical="center" wrapText="1"/>
    </xf>
    <xf numFmtId="4" fontId="7" fillId="6" borderId="7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left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4" fontId="5" fillId="6" borderId="18" xfId="0" applyNumberFormat="1" applyFont="1" applyFill="1" applyBorder="1" applyAlignment="1">
      <alignment horizontal="center" vertical="center"/>
    </xf>
    <xf numFmtId="4" fontId="14" fillId="6" borderId="18" xfId="0" applyNumberFormat="1" applyFont="1" applyFill="1" applyBorder="1" applyAlignment="1">
      <alignment vertical="center"/>
    </xf>
    <xf numFmtId="4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 vertical="center"/>
    </xf>
    <xf numFmtId="0" fontId="17" fillId="0" borderId="6" xfId="0" applyFont="1" applyBorder="1"/>
    <xf numFmtId="165" fontId="2" fillId="0" borderId="6" xfId="1" applyNumberFormat="1" applyFont="1" applyBorder="1"/>
    <xf numFmtId="0" fontId="18" fillId="0" borderId="6" xfId="0" applyFont="1" applyBorder="1"/>
    <xf numFmtId="165" fontId="5" fillId="0" borderId="6" xfId="1" applyNumberFormat="1" applyFont="1" applyBorder="1"/>
    <xf numFmtId="0" fontId="17" fillId="0" borderId="19" xfId="0" applyFont="1" applyBorder="1"/>
    <xf numFmtId="0" fontId="5" fillId="0" borderId="19" xfId="0" applyFont="1" applyBorder="1"/>
    <xf numFmtId="0" fontId="17" fillId="3" borderId="20" xfId="0" applyFont="1" applyFill="1" applyBorder="1"/>
    <xf numFmtId="0" fontId="5" fillId="3" borderId="20" xfId="0" applyFont="1" applyFill="1" applyBorder="1"/>
    <xf numFmtId="0" fontId="17" fillId="0" borderId="21" xfId="0" applyFont="1" applyBorder="1" applyAlignment="1">
      <alignment wrapText="1"/>
    </xf>
    <xf numFmtId="0" fontId="2" fillId="0" borderId="6" xfId="0" applyFont="1" applyBorder="1"/>
    <xf numFmtId="0" fontId="17" fillId="0" borderId="6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2" fillId="0" borderId="19" xfId="0" applyFont="1" applyBorder="1"/>
    <xf numFmtId="0" fontId="18" fillId="0" borderId="20" xfId="0" applyFont="1" applyBorder="1"/>
    <xf numFmtId="0" fontId="5" fillId="0" borderId="20" xfId="0" applyFont="1" applyBorder="1"/>
    <xf numFmtId="0" fontId="17" fillId="0" borderId="20" xfId="0" applyFont="1" applyBorder="1"/>
    <xf numFmtId="0" fontId="2" fillId="0" borderId="22" xfId="0" applyFont="1" applyBorder="1"/>
    <xf numFmtId="0" fontId="2" fillId="0" borderId="21" xfId="0" applyFont="1" applyBorder="1"/>
    <xf numFmtId="165" fontId="2" fillId="0" borderId="21" xfId="1" applyNumberFormat="1" applyFont="1" applyFill="1" applyBorder="1"/>
    <xf numFmtId="165" fontId="2" fillId="0" borderId="21" xfId="1" applyNumberFormat="1" applyFont="1" applyBorder="1"/>
    <xf numFmtId="165" fontId="2" fillId="0" borderId="19" xfId="1" applyNumberFormat="1" applyFont="1" applyFill="1" applyBorder="1"/>
    <xf numFmtId="165" fontId="5" fillId="0" borderId="20" xfId="1" applyNumberFormat="1" applyFont="1" applyFill="1" applyBorder="1"/>
    <xf numFmtId="0" fontId="17" fillId="0" borderId="21" xfId="0" applyFont="1" applyBorder="1"/>
    <xf numFmtId="165" fontId="2" fillId="0" borderId="0" xfId="1" applyNumberFormat="1" applyFont="1" applyBorder="1"/>
    <xf numFmtId="0" fontId="17" fillId="0" borderId="6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166" fontId="19" fillId="0" borderId="6" xfId="0" applyNumberFormat="1" applyFont="1" applyBorder="1" applyAlignment="1">
      <alignment horizontal="center" vertical="center"/>
    </xf>
    <xf numFmtId="0" fontId="17" fillId="0" borderId="0" xfId="0" applyFont="1"/>
    <xf numFmtId="0" fontId="7" fillId="0" borderId="6" xfId="0" applyFont="1" applyBorder="1" applyAlignment="1">
      <alignment vertical="center" wrapText="1"/>
    </xf>
    <xf numFmtId="167" fontId="2" fillId="0" borderId="6" xfId="0" applyNumberFormat="1" applyFont="1" applyBorder="1"/>
    <xf numFmtId="4" fontId="11" fillId="2" borderId="7" xfId="0" applyNumberFormat="1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0" fontId="2" fillId="0" borderId="6" xfId="1" applyNumberFormat="1" applyFont="1" applyBorder="1"/>
    <xf numFmtId="4" fontId="7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7" fillId="7" borderId="9" xfId="0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4" fontId="9" fillId="7" borderId="7" xfId="0" applyNumberFormat="1" applyFont="1" applyFill="1" applyBorder="1" applyAlignment="1">
      <alignment horizontal="center" vertical="center" wrapText="1"/>
    </xf>
    <xf numFmtId="4" fontId="7" fillId="7" borderId="7" xfId="0" applyNumberFormat="1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 wrapText="1"/>
    </xf>
    <xf numFmtId="10" fontId="20" fillId="8" borderId="23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2" fillId="0" borderId="6" xfId="1" applyNumberFormat="1" applyFont="1" applyFill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19" xfId="1" applyNumberFormat="1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5" fontId="5" fillId="0" borderId="20" xfId="1" applyNumberFormat="1" applyFont="1" applyFill="1" applyBorder="1" applyAlignment="1">
      <alignment horizontal="center"/>
    </xf>
    <xf numFmtId="0" fontId="17" fillId="0" borderId="6" xfId="0" applyFont="1" applyBorder="1" applyAlignment="1">
      <alignment horizontal="left" wrapText="1"/>
    </xf>
    <xf numFmtId="0" fontId="17" fillId="0" borderId="19" xfId="0" applyFont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0" fillId="0" borderId="19" xfId="0" applyBorder="1" applyAlignment="1">
      <alignment horizontal="center"/>
    </xf>
    <xf numFmtId="0" fontId="15" fillId="0" borderId="19" xfId="0" applyFont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1" xfId="1" applyNumberFormat="1" applyFont="1" applyBorder="1" applyAlignment="1">
      <alignment horizontal="center"/>
    </xf>
    <xf numFmtId="0" fontId="15" fillId="0" borderId="22" xfId="0" applyFont="1" applyBorder="1" applyAlignment="1">
      <alignment horizontal="left" vertical="center"/>
    </xf>
    <xf numFmtId="0" fontId="18" fillId="0" borderId="24" xfId="0" applyFont="1" applyBorder="1" applyAlignment="1">
      <alignment horizontal="center"/>
    </xf>
    <xf numFmtId="0" fontId="15" fillId="0" borderId="24" xfId="0" applyFont="1" applyBorder="1" applyAlignment="1">
      <alignment horizontal="left" vertical="center"/>
    </xf>
    <xf numFmtId="168" fontId="0" fillId="0" borderId="6" xfId="0" applyNumberFormat="1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169" fontId="5" fillId="6" borderId="6" xfId="0" applyNumberFormat="1" applyFont="1" applyFill="1" applyBorder="1" applyAlignment="1">
      <alignment horizontal="center" vertical="center"/>
    </xf>
    <xf numFmtId="169" fontId="9" fillId="2" borderId="7" xfId="0" applyNumberFormat="1" applyFont="1" applyFill="1" applyBorder="1" applyAlignment="1">
      <alignment horizontal="center" vertical="center" wrapText="1"/>
    </xf>
    <xf numFmtId="168" fontId="0" fillId="0" borderId="21" xfId="0" applyNumberFormat="1" applyBorder="1" applyAlignment="1">
      <alignment horizontal="center" vertical="center"/>
    </xf>
    <xf numFmtId="0" fontId="22" fillId="0" borderId="19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Border="1"/>
    <xf numFmtId="169" fontId="5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4" fontId="5" fillId="0" borderId="0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right" vertical="center" wrapText="1"/>
    </xf>
    <xf numFmtId="4" fontId="22" fillId="0" borderId="20" xfId="0" applyNumberFormat="1" applyFont="1" applyBorder="1" applyAlignment="1">
      <alignment horizontal="center"/>
    </xf>
    <xf numFmtId="10" fontId="22" fillId="0" borderId="24" xfId="1" applyNumberFormat="1" applyFont="1" applyBorder="1" applyAlignment="1">
      <alignment horizontal="center"/>
    </xf>
    <xf numFmtId="168" fontId="22" fillId="0" borderId="25" xfId="0" applyNumberFormat="1" applyFont="1" applyBorder="1" applyAlignment="1">
      <alignment horizontal="center" vertical="center"/>
    </xf>
    <xf numFmtId="168" fontId="22" fillId="0" borderId="24" xfId="0" applyNumberFormat="1" applyFont="1" applyBorder="1" applyAlignment="1">
      <alignment horizontal="center" vertical="center"/>
    </xf>
    <xf numFmtId="2" fontId="2" fillId="2" borderId="6" xfId="0" applyNumberFormat="1" applyFont="1" applyFill="1" applyBorder="1"/>
    <xf numFmtId="2" fontId="2" fillId="0" borderId="6" xfId="0" applyNumberFormat="1" applyFont="1" applyBorder="1"/>
    <xf numFmtId="0" fontId="5" fillId="7" borderId="6" xfId="0" applyFont="1" applyFill="1" applyBorder="1"/>
    <xf numFmtId="0" fontId="2" fillId="7" borderId="6" xfId="0" applyFont="1" applyFill="1" applyBorder="1"/>
    <xf numFmtId="2" fontId="2" fillId="2" borderId="0" xfId="0" applyNumberFormat="1" applyFont="1" applyFill="1" applyBorder="1"/>
    <xf numFmtId="0" fontId="18" fillId="0" borderId="19" xfId="0" applyFont="1" applyBorder="1"/>
    <xf numFmtId="168" fontId="23" fillId="0" borderId="24" xfId="0" applyNumberFormat="1" applyFont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164" fontId="4" fillId="0" borderId="2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9D3B953D-6A7A-4B15-A2DD-6344BA89CE8D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1005840</xdr:colOff>
      <xdr:row>19</xdr:row>
      <xdr:rowOff>419100</xdr:rowOff>
    </xdr:from>
    <xdr:to>
      <xdr:col>17</xdr:col>
      <xdr:colOff>547142</xdr:colOff>
      <xdr:row>31</xdr:row>
      <xdr:rowOff>60959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D99119A-45E6-42CC-8864-AD247B144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2060" y="4023360"/>
          <a:ext cx="4532402" cy="3131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784860</xdr:colOff>
      <xdr:row>0</xdr:row>
      <xdr:rowOff>0</xdr:rowOff>
    </xdr:from>
    <xdr:to>
      <xdr:col>12</xdr:col>
      <xdr:colOff>137160</xdr:colOff>
      <xdr:row>17</xdr:row>
      <xdr:rowOff>151535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15508FE-A446-411B-B51F-03E6C05F6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4880" y="0"/>
          <a:ext cx="5082540" cy="319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0"/>
  <sheetViews>
    <sheetView tabSelected="1" topLeftCell="M1" zoomScaleNormal="100" workbookViewId="0">
      <selection activeCell="AB16" sqref="AB16"/>
    </sheetView>
  </sheetViews>
  <sheetFormatPr defaultRowHeight="13.8" x14ac:dyDescent="0.25"/>
  <cols>
    <col min="1" max="1" width="13.33203125" style="9" customWidth="1"/>
    <col min="2" max="2" width="14" style="13" bestFit="1" customWidth="1"/>
    <col min="3" max="3" width="13.5546875" style="193" bestFit="1" customWidth="1"/>
    <col min="4" max="5" width="9.21875" style="193" bestFit="1" customWidth="1"/>
    <col min="6" max="6" width="10.88671875" style="193" customWidth="1"/>
    <col min="7" max="7" width="11.5546875" style="193" customWidth="1"/>
    <col min="8" max="8" width="8.88671875" style="2"/>
    <col min="9" max="9" width="13.21875" style="2" customWidth="1"/>
    <col min="10" max="10" width="7.109375" style="2" customWidth="1"/>
    <col min="11" max="11" width="12.88671875" style="2" customWidth="1"/>
    <col min="12" max="12" width="16.44140625" style="1" customWidth="1"/>
    <col min="13" max="13" width="12.5546875" style="1" customWidth="1"/>
    <col min="14" max="14" width="10.21875" style="2" customWidth="1"/>
    <col min="15" max="15" width="14.109375" style="2" customWidth="1"/>
    <col min="16" max="16" width="14.21875" style="2" customWidth="1"/>
    <col min="17" max="17" width="5" style="2" customWidth="1"/>
    <col min="18" max="18" width="15.6640625" style="2" customWidth="1"/>
    <col min="19" max="19" width="23.44140625" style="2" customWidth="1"/>
    <col min="20" max="20" width="1.109375" style="2" customWidth="1"/>
    <col min="21" max="21" width="8.5546875" style="1" customWidth="1"/>
    <col min="22" max="22" width="6.109375" style="1" customWidth="1"/>
    <col min="23" max="24" width="11.44140625" style="2" customWidth="1"/>
    <col min="25" max="25" width="11.21875" style="2" customWidth="1"/>
    <col min="26" max="26" width="11.33203125" style="2" customWidth="1"/>
    <col min="27" max="27" width="19" style="2" customWidth="1"/>
    <col min="28" max="28" width="16.109375" style="2" customWidth="1"/>
    <col min="29" max="16384" width="8.88671875" style="2"/>
  </cols>
  <sheetData>
    <row r="1" spans="1:27" ht="50.4" customHeight="1" thickBot="1" x14ac:dyDescent="0.3">
      <c r="A1" s="3" t="s">
        <v>675</v>
      </c>
      <c r="B1" s="189" t="s">
        <v>676</v>
      </c>
      <c r="C1" s="190" t="s">
        <v>677</v>
      </c>
      <c r="D1" s="190" t="s">
        <v>0</v>
      </c>
      <c r="E1" s="190" t="s">
        <v>8</v>
      </c>
      <c r="F1" s="190" t="s">
        <v>9</v>
      </c>
      <c r="G1" s="190" t="s">
        <v>10</v>
      </c>
      <c r="I1" s="15" t="s">
        <v>678</v>
      </c>
      <c r="J1" s="14"/>
      <c r="K1" s="15" t="s">
        <v>1</v>
      </c>
      <c r="L1" s="15" t="s">
        <v>2</v>
      </c>
      <c r="M1" s="15" t="s">
        <v>3</v>
      </c>
      <c r="N1" s="15" t="s">
        <v>4</v>
      </c>
      <c r="O1" s="16" t="s">
        <v>5</v>
      </c>
      <c r="P1" s="16" t="s">
        <v>6</v>
      </c>
      <c r="R1" s="17" t="s">
        <v>7</v>
      </c>
      <c r="S1" s="17" t="s">
        <v>802</v>
      </c>
      <c r="T1" s="17"/>
      <c r="U1" s="114" t="s">
        <v>800</v>
      </c>
      <c r="V1" s="115"/>
      <c r="W1" s="106" t="s">
        <v>733</v>
      </c>
      <c r="X1" s="106" t="s">
        <v>801</v>
      </c>
      <c r="Y1" s="106" t="s">
        <v>734</v>
      </c>
      <c r="Z1" s="106" t="s">
        <v>735</v>
      </c>
      <c r="AA1" s="106" t="s">
        <v>736</v>
      </c>
    </row>
    <row r="2" spans="1:27" ht="14.4" thickBot="1" x14ac:dyDescent="0.3">
      <c r="A2" s="3" t="s">
        <v>12</v>
      </c>
      <c r="B2" s="10">
        <v>152.15839013710001</v>
      </c>
      <c r="C2" s="191">
        <v>3.0725165994379822</v>
      </c>
      <c r="D2" s="191">
        <v>3</v>
      </c>
      <c r="E2" s="191">
        <v>1</v>
      </c>
      <c r="F2" s="191">
        <v>1</v>
      </c>
      <c r="G2" s="194">
        <v>1</v>
      </c>
      <c r="I2" s="14"/>
      <c r="J2" s="14"/>
      <c r="K2" s="14"/>
      <c r="L2" s="14"/>
      <c r="M2" s="14"/>
      <c r="N2" s="14"/>
      <c r="O2" s="14"/>
      <c r="P2" s="14"/>
      <c r="R2" s="18">
        <v>44077</v>
      </c>
      <c r="S2" s="178">
        <v>20</v>
      </c>
      <c r="T2" s="176"/>
      <c r="U2" s="15">
        <v>12000</v>
      </c>
      <c r="V2" s="15">
        <v>2021</v>
      </c>
      <c r="W2" s="177">
        <f>AVERAGE(S7:S18)</f>
        <v>21.712489093554439</v>
      </c>
      <c r="X2" s="86"/>
      <c r="Y2" s="179">
        <v>1450</v>
      </c>
      <c r="Z2" s="86">
        <f>+U2*Y2*1</f>
        <v>17400000</v>
      </c>
      <c r="AA2" s="107">
        <v>0</v>
      </c>
    </row>
    <row r="3" spans="1:27" ht="14.4" thickBot="1" x14ac:dyDescent="0.3">
      <c r="A3" s="3" t="s">
        <v>13</v>
      </c>
      <c r="B3" s="11">
        <v>159.0026452852</v>
      </c>
      <c r="C3" s="191">
        <v>4.3044913723438878</v>
      </c>
      <c r="D3" s="191">
        <v>4</v>
      </c>
      <c r="E3" s="191">
        <v>2</v>
      </c>
      <c r="F3" s="191">
        <v>4</v>
      </c>
      <c r="G3" s="194">
        <v>8</v>
      </c>
      <c r="I3" s="14" t="s">
        <v>9</v>
      </c>
      <c r="J3" s="14"/>
      <c r="K3" s="14">
        <v>4.8480000000000002E-4</v>
      </c>
      <c r="L3" s="14">
        <v>2.207E-4</v>
      </c>
      <c r="M3" s="14">
        <v>2.2000000000000002</v>
      </c>
      <c r="N3" s="14">
        <v>0.03</v>
      </c>
      <c r="O3" s="14">
        <v>4.8300000000000002E-5</v>
      </c>
      <c r="P3" s="14">
        <v>9.2130000000000001E-4</v>
      </c>
      <c r="R3" s="19">
        <f>R2+30</f>
        <v>44107</v>
      </c>
      <c r="S3" s="179">
        <f>S2</f>
        <v>20</v>
      </c>
      <c r="T3" s="176"/>
      <c r="U3" s="14"/>
      <c r="V3" s="15">
        <v>2022</v>
      </c>
      <c r="W3" s="177">
        <f>AVERAGE(S19:S30)</f>
        <v>24.719539769543029</v>
      </c>
      <c r="X3" s="112">
        <f>1-W2/(W3-W29)</f>
        <v>0.12164670960798307</v>
      </c>
      <c r="Y3" s="179">
        <v>1450</v>
      </c>
      <c r="Z3" s="86">
        <f>+$U$2*Y3*0.998</f>
        <v>17365200</v>
      </c>
      <c r="AA3" s="107">
        <f>W3*Z3/100/2</f>
        <v>2146298.7600303427</v>
      </c>
    </row>
    <row r="4" spans="1:27" ht="14.4" thickBot="1" x14ac:dyDescent="0.3">
      <c r="A4" s="3" t="s">
        <v>14</v>
      </c>
      <c r="B4" s="11">
        <v>162.37029615399999</v>
      </c>
      <c r="C4" s="191">
        <v>2.0740559995074088</v>
      </c>
      <c r="D4" s="191">
        <v>5</v>
      </c>
      <c r="E4" s="191">
        <v>3</v>
      </c>
      <c r="F4" s="191">
        <v>9</v>
      </c>
      <c r="G4" s="194">
        <v>27</v>
      </c>
      <c r="I4" s="14"/>
      <c r="J4" s="14"/>
      <c r="K4" s="14"/>
      <c r="L4" s="14"/>
      <c r="M4" s="14"/>
      <c r="N4" s="14"/>
      <c r="O4" s="14"/>
      <c r="P4" s="14"/>
      <c r="R4" s="19">
        <f t="shared" ref="R4:R67" si="0">R3+30</f>
        <v>44137</v>
      </c>
      <c r="S4" s="179">
        <f>S2</f>
        <v>20</v>
      </c>
      <c r="T4" s="176"/>
      <c r="U4" s="14"/>
      <c r="V4" s="15">
        <v>2023</v>
      </c>
      <c r="W4" s="177">
        <f>AVERAGE(S31:S42)</f>
        <v>27.937426582509929</v>
      </c>
      <c r="X4" s="112">
        <f t="shared" ref="X4:X18" si="1">1-W3/(W4-W30)</f>
        <v>0.11518193357799966</v>
      </c>
      <c r="Y4" s="179">
        <v>1450</v>
      </c>
      <c r="Z4" s="86">
        <f>+$U$2*Y4*0.98</f>
        <v>17052000</v>
      </c>
      <c r="AA4" s="107">
        <f t="shared" ref="AA4:AA10" si="2">W4*Z4/100</f>
        <v>4763889.9808495929</v>
      </c>
    </row>
    <row r="5" spans="1:27" ht="14.4" thickBot="1" x14ac:dyDescent="0.3">
      <c r="A5" s="3" t="s">
        <v>15</v>
      </c>
      <c r="B5" s="11">
        <v>162.89525349530001</v>
      </c>
      <c r="C5" s="191">
        <v>0.32226681259019618</v>
      </c>
      <c r="D5" s="191">
        <v>6</v>
      </c>
      <c r="E5" s="191">
        <v>4</v>
      </c>
      <c r="F5" s="191">
        <v>16</v>
      </c>
      <c r="G5" s="194">
        <v>64</v>
      </c>
      <c r="I5" s="15" t="s">
        <v>678</v>
      </c>
      <c r="J5" s="14"/>
      <c r="K5" s="14"/>
      <c r="L5" s="14"/>
      <c r="M5" s="14"/>
      <c r="N5" s="14"/>
      <c r="O5" s="14"/>
      <c r="P5" s="14"/>
      <c r="R5" s="19">
        <f t="shared" si="0"/>
        <v>44167</v>
      </c>
      <c r="S5" s="179">
        <v>20</v>
      </c>
      <c r="T5" s="176"/>
      <c r="U5" s="14"/>
      <c r="V5" s="15">
        <v>2024</v>
      </c>
      <c r="W5" s="177">
        <f>AVERAGE(S43:S54)</f>
        <v>31.383632286194995</v>
      </c>
      <c r="X5" s="112">
        <f t="shared" si="1"/>
        <v>0.10980901357300765</v>
      </c>
      <c r="Y5" s="179">
        <v>1450</v>
      </c>
      <c r="Z5" s="86">
        <f>+$U$2*Y5*0.97</f>
        <v>16878000</v>
      </c>
      <c r="AA5" s="107">
        <f t="shared" si="2"/>
        <v>5296929.4572639912</v>
      </c>
    </row>
    <row r="6" spans="1:27" ht="14.4" thickBot="1" x14ac:dyDescent="0.3">
      <c r="A6" s="3" t="s">
        <v>16</v>
      </c>
      <c r="B6" s="11">
        <v>164.9257488721</v>
      </c>
      <c r="C6" s="191">
        <v>1.23115728786209</v>
      </c>
      <c r="D6" s="191">
        <v>7</v>
      </c>
      <c r="E6" s="191">
        <v>5</v>
      </c>
      <c r="F6" s="191">
        <v>25</v>
      </c>
      <c r="G6" s="194">
        <v>125</v>
      </c>
      <c r="I6" s="14" t="s">
        <v>670</v>
      </c>
      <c r="J6" s="14"/>
      <c r="K6" s="14">
        <v>1.6827859999999999</v>
      </c>
      <c r="L6" s="14">
        <v>8.0996600000000002E-2</v>
      </c>
      <c r="M6" s="14">
        <v>20.78</v>
      </c>
      <c r="N6" s="14">
        <v>0</v>
      </c>
      <c r="O6" s="14">
        <v>1.522621</v>
      </c>
      <c r="P6" s="14">
        <v>1.842951</v>
      </c>
      <c r="R6" s="19">
        <f t="shared" si="0"/>
        <v>44197</v>
      </c>
      <c r="S6" s="179">
        <f>S5</f>
        <v>20</v>
      </c>
      <c r="T6" s="176"/>
      <c r="U6" s="14"/>
      <c r="V6" s="15">
        <v>2025</v>
      </c>
      <c r="W6" s="177">
        <f>AVERAGE(S55:S66)</f>
        <v>35.06675110629979</v>
      </c>
      <c r="X6" s="112">
        <f t="shared" si="1"/>
        <v>0.10503165260277325</v>
      </c>
      <c r="Y6" s="179">
        <v>1450</v>
      </c>
      <c r="Z6" s="86">
        <f>+$U$2*Y6*0.96</f>
        <v>16704000</v>
      </c>
      <c r="AA6" s="107">
        <f t="shared" si="2"/>
        <v>5857550.1047963165</v>
      </c>
    </row>
    <row r="7" spans="1:27" ht="14.4" thickBot="1" x14ac:dyDescent="0.3">
      <c r="A7" s="3" t="s">
        <v>17</v>
      </c>
      <c r="B7" s="11">
        <v>161.07276008389999</v>
      </c>
      <c r="C7" s="191">
        <v>-2.39207969503537</v>
      </c>
      <c r="D7" s="191">
        <v>8</v>
      </c>
      <c r="E7" s="191">
        <v>6</v>
      </c>
      <c r="F7" s="191">
        <v>36</v>
      </c>
      <c r="G7" s="194">
        <v>216</v>
      </c>
      <c r="I7" s="14" t="s">
        <v>671</v>
      </c>
      <c r="J7" s="14"/>
      <c r="K7" s="14">
        <v>-1.1336379999999999</v>
      </c>
      <c r="L7" s="14">
        <v>0.1434513</v>
      </c>
      <c r="M7" s="14">
        <v>-7.9</v>
      </c>
      <c r="N7" s="14">
        <v>0</v>
      </c>
      <c r="O7" s="14">
        <v>-1.4173039999999999</v>
      </c>
      <c r="P7" s="14">
        <v>-0.84997339999999999</v>
      </c>
      <c r="R7" s="19">
        <f t="shared" si="0"/>
        <v>44227</v>
      </c>
      <c r="S7" s="179">
        <f>S6</f>
        <v>20</v>
      </c>
      <c r="T7" s="176"/>
      <c r="U7" s="14"/>
      <c r="V7" s="15">
        <v>2026</v>
      </c>
      <c r="W7" s="177">
        <f>AVERAGE(S67:S78)</f>
        <v>38.993566267564553</v>
      </c>
      <c r="X7" s="112">
        <f t="shared" si="1"/>
        <v>0.10070418115439594</v>
      </c>
      <c r="Y7" s="179">
        <v>1450</v>
      </c>
      <c r="Z7" s="86">
        <f>+$U$2*Y7*0.95</f>
        <v>16530000</v>
      </c>
      <c r="AA7" s="107">
        <f t="shared" si="2"/>
        <v>6445636.5040284209</v>
      </c>
    </row>
    <row r="8" spans="1:27" ht="14.4" thickBot="1" x14ac:dyDescent="0.3">
      <c r="A8" s="3" t="s">
        <v>18</v>
      </c>
      <c r="B8" s="11">
        <v>159.62665118140001</v>
      </c>
      <c r="C8" s="191">
        <v>-0.90593199305836825</v>
      </c>
      <c r="D8" s="191">
        <v>9</v>
      </c>
      <c r="E8" s="191">
        <v>7</v>
      </c>
      <c r="F8" s="191">
        <v>49</v>
      </c>
      <c r="G8" s="194">
        <v>343</v>
      </c>
      <c r="I8" s="14" t="s">
        <v>672</v>
      </c>
      <c r="J8" s="14"/>
      <c r="K8" s="14">
        <v>0.52433989999999997</v>
      </c>
      <c r="L8" s="14">
        <v>0.10879229999999999</v>
      </c>
      <c r="M8" s="14">
        <v>4.82</v>
      </c>
      <c r="N8" s="14">
        <v>0</v>
      </c>
      <c r="O8" s="14">
        <v>0.3092106</v>
      </c>
      <c r="P8" s="14">
        <v>0.73946920000000005</v>
      </c>
      <c r="R8" s="19">
        <f t="shared" si="0"/>
        <v>44257</v>
      </c>
      <c r="S8" s="176">
        <f>S7*(B154/B151)</f>
        <v>20.854237082650041</v>
      </c>
      <c r="T8" s="176"/>
      <c r="U8" s="14"/>
      <c r="V8" s="15">
        <v>2027</v>
      </c>
      <c r="W8" s="177">
        <f>AVERAGE(S80:S91)</f>
        <v>43.525819646540747</v>
      </c>
      <c r="X8" s="112">
        <f t="shared" si="1"/>
        <v>0.10412792718853248</v>
      </c>
      <c r="Y8" s="179">
        <v>1450</v>
      </c>
      <c r="Z8" s="86">
        <f>+$U$2*Y8*0.94</f>
        <v>16356000</v>
      </c>
      <c r="AA8" s="107">
        <f t="shared" si="2"/>
        <v>7119083.0613882039</v>
      </c>
    </row>
    <row r="9" spans="1:27" ht="14.4" thickBot="1" x14ac:dyDescent="0.3">
      <c r="A9" s="3" t="s">
        <v>19</v>
      </c>
      <c r="B9" s="11">
        <v>160.5378978871</v>
      </c>
      <c r="C9" s="191">
        <v>0.56762092795113006</v>
      </c>
      <c r="D9" s="191">
        <v>10</v>
      </c>
      <c r="E9" s="191">
        <v>8</v>
      </c>
      <c r="F9" s="191">
        <v>64</v>
      </c>
      <c r="G9" s="194">
        <v>512</v>
      </c>
      <c r="I9" s="14" t="s">
        <v>673</v>
      </c>
      <c r="J9" s="14"/>
      <c r="K9" s="14">
        <v>-0.27816580000000002</v>
      </c>
      <c r="L9" s="14">
        <v>9.4706700000000005E-2</v>
      </c>
      <c r="M9" s="14">
        <v>-2.94</v>
      </c>
      <c r="N9" s="14">
        <v>4.0000000000000001E-3</v>
      </c>
      <c r="O9" s="14">
        <v>-0.46544180000000002</v>
      </c>
      <c r="P9" s="14">
        <v>-9.0889899999999996E-2</v>
      </c>
      <c r="R9" s="19">
        <f t="shared" si="0"/>
        <v>44287</v>
      </c>
      <c r="S9" s="176">
        <f>S8</f>
        <v>20.854237082650041</v>
      </c>
      <c r="T9" s="176"/>
      <c r="U9" s="14"/>
      <c r="V9" s="15">
        <v>2028</v>
      </c>
      <c r="W9" s="177">
        <f>AVERAGE(S92:S103)</f>
        <v>47.972392213601246</v>
      </c>
      <c r="X9" s="112">
        <f t="shared" si="1"/>
        <v>9.2690240404559088E-2</v>
      </c>
      <c r="Y9" s="179">
        <v>1450</v>
      </c>
      <c r="Z9" s="86">
        <f>+$U$2*Y9*0.93</f>
        <v>16182000</v>
      </c>
      <c r="AA9" s="107">
        <f t="shared" si="2"/>
        <v>7762892.5080049541</v>
      </c>
    </row>
    <row r="10" spans="1:27" ht="14.4" thickBot="1" x14ac:dyDescent="0.3">
      <c r="A10" s="3" t="s">
        <v>20</v>
      </c>
      <c r="B10" s="10">
        <v>160.48837360959999</v>
      </c>
      <c r="C10" s="191">
        <v>-3.0858483007924129E-2</v>
      </c>
      <c r="D10" s="191">
        <v>11</v>
      </c>
      <c r="E10" s="191">
        <v>9</v>
      </c>
      <c r="F10" s="191">
        <v>81</v>
      </c>
      <c r="G10" s="194">
        <v>729</v>
      </c>
      <c r="I10" s="14" t="s">
        <v>674</v>
      </c>
      <c r="J10" s="14"/>
      <c r="K10" s="14">
        <v>0.182953</v>
      </c>
      <c r="L10" s="14">
        <v>7.1861900000000006E-2</v>
      </c>
      <c r="M10" s="14">
        <v>2.5499999999999998</v>
      </c>
      <c r="N10" s="14">
        <v>1.2E-2</v>
      </c>
      <c r="O10" s="14">
        <v>4.0851100000000001E-2</v>
      </c>
      <c r="P10" s="14">
        <v>0.32505489999999998</v>
      </c>
      <c r="R10" s="19">
        <f t="shared" si="0"/>
        <v>44317</v>
      </c>
      <c r="S10" s="176">
        <f>S9</f>
        <v>20.854237082650041</v>
      </c>
      <c r="T10" s="176"/>
      <c r="U10" s="14"/>
      <c r="V10" s="15">
        <v>2029</v>
      </c>
      <c r="W10" s="177">
        <f>AVERAGE(S104:S115)</f>
        <v>52.671719748437454</v>
      </c>
      <c r="X10" s="112">
        <f t="shared" si="1"/>
        <v>8.9219177905722646E-2</v>
      </c>
      <c r="Y10" s="179">
        <v>1450</v>
      </c>
      <c r="Z10" s="86">
        <f>+$U$2*Y10*0.92</f>
        <v>16008000</v>
      </c>
      <c r="AA10" s="107">
        <f t="shared" si="2"/>
        <v>8431688.8973298687</v>
      </c>
    </row>
    <row r="11" spans="1:27" ht="14.4" thickBot="1" x14ac:dyDescent="0.3">
      <c r="A11" s="3" t="s">
        <v>21</v>
      </c>
      <c r="B11" s="11">
        <v>154.80298655460001</v>
      </c>
      <c r="C11" s="191">
        <v>-3.6726597991019414</v>
      </c>
      <c r="D11" s="191">
        <v>12</v>
      </c>
      <c r="E11" s="191">
        <v>10</v>
      </c>
      <c r="F11" s="191">
        <v>100</v>
      </c>
      <c r="G11" s="194">
        <v>1000</v>
      </c>
      <c r="I11" s="14"/>
      <c r="J11" s="14"/>
      <c r="K11" s="14"/>
      <c r="L11" s="14"/>
      <c r="M11" s="14"/>
      <c r="N11" s="14"/>
      <c r="O11" s="14"/>
      <c r="P11" s="14"/>
      <c r="R11" s="19">
        <f t="shared" si="0"/>
        <v>44347</v>
      </c>
      <c r="S11" s="176">
        <f>S10*(B157/B154)</f>
        <v>21.668993649079052</v>
      </c>
      <c r="T11" s="176"/>
      <c r="U11" s="14"/>
      <c r="V11" s="15">
        <v>2030</v>
      </c>
      <c r="W11" s="177">
        <f>AVERAGE(S116:S127)</f>
        <v>57.624963382057615</v>
      </c>
      <c r="X11" s="112">
        <f t="shared" si="1"/>
        <v>8.5956560193883425E-2</v>
      </c>
      <c r="Y11" s="179">
        <v>1450</v>
      </c>
      <c r="Z11" s="86">
        <f>+$U$2*Y11*0.91</f>
        <v>15834000</v>
      </c>
      <c r="AA11" s="107">
        <f t="shared" ref="AA11:AA17" si="3">W11*Z11/100</f>
        <v>9124336.7019150034</v>
      </c>
    </row>
    <row r="12" spans="1:27" ht="14.4" thickBot="1" x14ac:dyDescent="0.3">
      <c r="A12" s="3" t="s">
        <v>22</v>
      </c>
      <c r="B12" s="11">
        <v>155.15956135249999</v>
      </c>
      <c r="C12" s="191">
        <v>0.22981168211083994</v>
      </c>
      <c r="D12" s="191">
        <v>1</v>
      </c>
      <c r="E12" s="191">
        <v>11</v>
      </c>
      <c r="F12" s="191">
        <v>121</v>
      </c>
      <c r="G12" s="194">
        <v>1331</v>
      </c>
      <c r="I12" s="15" t="s">
        <v>11</v>
      </c>
      <c r="J12" s="15"/>
      <c r="K12" s="15">
        <v>3.5922360000000002</v>
      </c>
      <c r="L12" s="15">
        <v>2.4342959999999998</v>
      </c>
      <c r="M12" s="15">
        <v>1.48</v>
      </c>
      <c r="N12" s="15">
        <v>0.14199999999999999</v>
      </c>
      <c r="O12" s="15">
        <v>-1.221417</v>
      </c>
      <c r="P12" s="15">
        <v>8.4058890000000002</v>
      </c>
      <c r="R12" s="19">
        <f t="shared" si="0"/>
        <v>44377</v>
      </c>
      <c r="S12" s="176">
        <f>S11</f>
        <v>21.668993649079052</v>
      </c>
      <c r="T12" s="176"/>
      <c r="U12" s="14"/>
      <c r="V12" s="15">
        <v>2031</v>
      </c>
      <c r="W12" s="177">
        <f>AVERAGE(S128:S139)</f>
        <v>62.83288503290256</v>
      </c>
      <c r="X12" s="112">
        <f t="shared" si="1"/>
        <v>8.2885286074605768E-2</v>
      </c>
      <c r="Y12" s="179">
        <v>1450</v>
      </c>
      <c r="Z12" s="86">
        <f>+$U$2*Y12*0.9</f>
        <v>15660000</v>
      </c>
      <c r="AA12" s="107">
        <f t="shared" si="3"/>
        <v>9839629.7961525396</v>
      </c>
    </row>
    <row r="13" spans="1:27" ht="14.4" thickBot="1" x14ac:dyDescent="0.3">
      <c r="A13" s="3" t="s">
        <v>23</v>
      </c>
      <c r="B13" s="11">
        <v>156.97214990840001</v>
      </c>
      <c r="C13" s="191">
        <v>1.1547198384922066</v>
      </c>
      <c r="D13" s="191">
        <v>2</v>
      </c>
      <c r="E13" s="191">
        <v>12</v>
      </c>
      <c r="F13" s="191">
        <v>144</v>
      </c>
      <c r="G13" s="194">
        <v>1728</v>
      </c>
      <c r="I13" s="1"/>
      <c r="J13" s="1"/>
      <c r="K13" s="1"/>
      <c r="N13" s="1"/>
      <c r="O13" s="1"/>
      <c r="P13" s="1"/>
      <c r="R13" s="19">
        <f t="shared" si="0"/>
        <v>44407</v>
      </c>
      <c r="S13" s="176">
        <f>S12</f>
        <v>21.668993649079052</v>
      </c>
      <c r="T13" s="176"/>
      <c r="U13" s="14"/>
      <c r="V13" s="15">
        <v>2032</v>
      </c>
      <c r="W13" s="177">
        <f>AVERAGE(S140:S152)</f>
        <v>68.567843961944774</v>
      </c>
      <c r="X13" s="112">
        <f t="shared" si="1"/>
        <v>8.3639190000273644E-2</v>
      </c>
      <c r="Y13" s="179">
        <v>1450</v>
      </c>
      <c r="Z13" s="86">
        <f>+$U$2*Y13*0.89</f>
        <v>15486000</v>
      </c>
      <c r="AA13" s="107">
        <f t="shared" si="3"/>
        <v>10618416.315946767</v>
      </c>
    </row>
    <row r="14" spans="1:27" ht="14.4" thickBot="1" x14ac:dyDescent="0.3">
      <c r="A14" s="3" t="s">
        <v>24</v>
      </c>
      <c r="B14" s="11">
        <v>157.4277732612</v>
      </c>
      <c r="C14" s="191">
        <v>0.28941739018567653</v>
      </c>
      <c r="D14" s="191">
        <v>3</v>
      </c>
      <c r="E14" s="191">
        <v>13</v>
      </c>
      <c r="F14" s="191">
        <v>169</v>
      </c>
      <c r="G14" s="191">
        <v>2197</v>
      </c>
      <c r="L14" s="2"/>
      <c r="M14" s="2"/>
      <c r="R14" s="19">
        <f t="shared" si="0"/>
        <v>44437</v>
      </c>
      <c r="S14" s="176">
        <f>S13*(B160/B157)</f>
        <v>22.298127187685079</v>
      </c>
      <c r="T14" s="176"/>
      <c r="U14" s="14"/>
      <c r="V14" s="15">
        <v>2033</v>
      </c>
      <c r="W14" s="177">
        <f>AVERAGE(S153:S164)</f>
        <v>74.504453332860308</v>
      </c>
      <c r="X14" s="112">
        <f t="shared" si="1"/>
        <v>7.9681268774536185E-2</v>
      </c>
      <c r="Y14" s="179">
        <v>1450</v>
      </c>
      <c r="Z14" s="86">
        <f>+$U$2*Y14*0.88</f>
        <v>15312000</v>
      </c>
      <c r="AA14" s="107">
        <f t="shared" si="3"/>
        <v>11408121.894327572</v>
      </c>
    </row>
    <row r="15" spans="1:27" ht="14.4" thickBot="1" x14ac:dyDescent="0.3">
      <c r="A15" s="3" t="s">
        <v>25</v>
      </c>
      <c r="B15" s="11">
        <v>158.44797337739999</v>
      </c>
      <c r="C15" s="191">
        <v>0.64387072579970428</v>
      </c>
      <c r="D15" s="191">
        <v>4</v>
      </c>
      <c r="E15" s="191">
        <v>14</v>
      </c>
      <c r="F15" s="191">
        <v>196</v>
      </c>
      <c r="G15" s="191">
        <v>2744</v>
      </c>
      <c r="L15" s="2"/>
      <c r="M15" s="2"/>
      <c r="R15" s="19">
        <f t="shared" si="0"/>
        <v>44467</v>
      </c>
      <c r="S15" s="176">
        <f>S14</f>
        <v>22.298127187685079</v>
      </c>
      <c r="T15" s="176"/>
      <c r="U15" s="14"/>
      <c r="V15" s="15">
        <v>2034</v>
      </c>
      <c r="W15" s="177">
        <f>AVERAGE(S165:S176)</f>
        <v>80.500092546135804</v>
      </c>
      <c r="X15" s="112">
        <f t="shared" si="1"/>
        <v>7.4479904601840174E-2</v>
      </c>
      <c r="Y15" s="179">
        <v>1450</v>
      </c>
      <c r="Z15" s="86">
        <f>+$U$2*Y15*0.87</f>
        <v>15138000</v>
      </c>
      <c r="AA15" s="107">
        <f t="shared" si="3"/>
        <v>12186104.009634037</v>
      </c>
    </row>
    <row r="16" spans="1:27" ht="14.4" thickBot="1" x14ac:dyDescent="0.3">
      <c r="A16" s="3" t="s">
        <v>26</v>
      </c>
      <c r="B16" s="11">
        <v>158.36873453339999</v>
      </c>
      <c r="C16" s="191">
        <v>-5.0034398666796813E-2</v>
      </c>
      <c r="D16" s="191">
        <v>5</v>
      </c>
      <c r="E16" s="191">
        <v>15</v>
      </c>
      <c r="F16" s="191">
        <v>225</v>
      </c>
      <c r="G16" s="191">
        <v>3375</v>
      </c>
      <c r="L16" s="2"/>
      <c r="M16" s="2"/>
      <c r="R16" s="19">
        <f t="shared" si="0"/>
        <v>44497</v>
      </c>
      <c r="S16" s="176">
        <f>S15</f>
        <v>22.298127187685079</v>
      </c>
      <c r="T16" s="176"/>
      <c r="U16" s="14"/>
      <c r="V16" s="15">
        <v>2035</v>
      </c>
      <c r="W16" s="177">
        <f>AVERAGE(S176:S187)</f>
        <v>86.219088030938181</v>
      </c>
      <c r="X16" s="112">
        <f t="shared" si="1"/>
        <v>6.6330967021481557E-2</v>
      </c>
      <c r="Y16" s="179">
        <v>1450</v>
      </c>
      <c r="Z16" s="86">
        <f>+$U$2*Y16*0.86</f>
        <v>14964000</v>
      </c>
      <c r="AA16" s="107">
        <f t="shared" si="3"/>
        <v>12901824.332949588</v>
      </c>
    </row>
    <row r="17" spans="1:27" ht="14.4" thickBot="1" x14ac:dyDescent="0.3">
      <c r="A17" s="3" t="s">
        <v>27</v>
      </c>
      <c r="B17" s="11">
        <v>159.86436771339999</v>
      </c>
      <c r="C17" s="191">
        <v>0.93556381662317933</v>
      </c>
      <c r="D17" s="191">
        <v>6</v>
      </c>
      <c r="E17" s="191">
        <v>16</v>
      </c>
      <c r="F17" s="191">
        <v>256</v>
      </c>
      <c r="G17" s="191">
        <v>4096</v>
      </c>
      <c r="L17" s="2"/>
      <c r="M17" s="2"/>
      <c r="R17" s="19">
        <f t="shared" si="0"/>
        <v>44527</v>
      </c>
      <c r="S17" s="176">
        <f>S16*(B163/B160)</f>
        <v>23.042897682205357</v>
      </c>
      <c r="T17" s="176"/>
      <c r="U17" s="14"/>
      <c r="V17" s="15">
        <v>2036</v>
      </c>
      <c r="W17" s="177">
        <f>AVERAGE(S177:S188)</f>
        <v>86.751599553643644</v>
      </c>
      <c r="X17" s="112">
        <f>1-W16/(W17-W43)</f>
        <v>6.1383481739282209E-3</v>
      </c>
      <c r="Y17" s="179">
        <v>1450</v>
      </c>
      <c r="Z17" s="86">
        <f>+$U$2*Y17*0.85</f>
        <v>14790000</v>
      </c>
      <c r="AA17" s="107">
        <f t="shared" si="3"/>
        <v>12830561.573983897</v>
      </c>
    </row>
    <row r="18" spans="1:27" ht="14.4" thickBot="1" x14ac:dyDescent="0.3">
      <c r="A18" s="3" t="s">
        <v>28</v>
      </c>
      <c r="B18" s="11">
        <v>158.73521418679999</v>
      </c>
      <c r="C18" s="191">
        <v>-0.71134406589277777</v>
      </c>
      <c r="D18" s="191">
        <v>7</v>
      </c>
      <c r="E18" s="191">
        <v>17</v>
      </c>
      <c r="F18" s="191">
        <v>289</v>
      </c>
      <c r="G18" s="191">
        <v>4913</v>
      </c>
      <c r="L18" s="2"/>
      <c r="M18" s="2"/>
      <c r="R18" s="19">
        <f t="shared" si="0"/>
        <v>44557</v>
      </c>
      <c r="S18" s="176">
        <f>S17</f>
        <v>23.042897682205357</v>
      </c>
      <c r="T18" s="176"/>
      <c r="U18" s="14"/>
      <c r="V18" s="15">
        <v>2037</v>
      </c>
      <c r="W18" s="177">
        <f>AVERAGE(S178:S189)</f>
        <v>87.284111076349078</v>
      </c>
      <c r="X18" s="112">
        <f t="shared" si="1"/>
        <v>6.1008987333288633E-3</v>
      </c>
      <c r="Y18" s="179">
        <v>1450</v>
      </c>
      <c r="Z18" s="86">
        <f>+$U$2*Y18*0.84</f>
        <v>14616000</v>
      </c>
      <c r="AA18" s="107">
        <f>W18*Z18/100</f>
        <v>12757445.674919181</v>
      </c>
    </row>
    <row r="19" spans="1:27" ht="14.4" thickBot="1" x14ac:dyDescent="0.3">
      <c r="A19" s="3" t="s">
        <v>29</v>
      </c>
      <c r="B19" s="11">
        <v>159.39883950500001</v>
      </c>
      <c r="C19" s="191">
        <v>0.41633008136122746</v>
      </c>
      <c r="D19" s="191">
        <v>8</v>
      </c>
      <c r="E19" s="191">
        <v>18</v>
      </c>
      <c r="F19" s="191">
        <v>324</v>
      </c>
      <c r="G19" s="191">
        <v>5832</v>
      </c>
      <c r="L19" s="2"/>
      <c r="M19" s="2"/>
      <c r="R19" s="19">
        <f t="shared" si="0"/>
        <v>44587</v>
      </c>
      <c r="S19" s="176">
        <f>S18</f>
        <v>23.042897682205357</v>
      </c>
      <c r="T19" s="176"/>
      <c r="U19" s="14"/>
      <c r="V19" s="14"/>
      <c r="W19" s="86"/>
      <c r="X19" s="86"/>
      <c r="Y19" s="86"/>
      <c r="Z19" s="86"/>
      <c r="AA19" s="107">
        <f>SUM(AA2:AA17)</f>
        <v>126732963.89860108</v>
      </c>
    </row>
    <row r="20" spans="1:27" ht="14.4" thickBot="1" x14ac:dyDescent="0.3">
      <c r="A20" s="3" t="s">
        <v>30</v>
      </c>
      <c r="B20" s="11">
        <v>160.37942019920001</v>
      </c>
      <c r="C20" s="191">
        <v>0.61141304350774273</v>
      </c>
      <c r="D20" s="191">
        <v>9</v>
      </c>
      <c r="E20" s="191">
        <v>19</v>
      </c>
      <c r="F20" s="191">
        <v>361</v>
      </c>
      <c r="G20" s="191">
        <v>6859</v>
      </c>
      <c r="H20" s="4"/>
      <c r="L20" s="2"/>
      <c r="M20" s="2"/>
      <c r="Q20" s="5"/>
      <c r="R20" s="19">
        <f t="shared" si="0"/>
        <v>44617</v>
      </c>
      <c r="S20" s="176">
        <f>S19*(B166/B163)</f>
        <v>23.822900248815674</v>
      </c>
      <c r="T20" s="180"/>
      <c r="U20" s="116"/>
      <c r="V20" s="116"/>
    </row>
    <row r="21" spans="1:27" ht="14.4" thickBot="1" x14ac:dyDescent="0.3">
      <c r="A21" s="3" t="s">
        <v>31</v>
      </c>
      <c r="B21" s="11">
        <v>160.835043552</v>
      </c>
      <c r="C21" s="191">
        <v>0.28328611895620903</v>
      </c>
      <c r="D21" s="191">
        <v>10</v>
      </c>
      <c r="E21" s="191">
        <v>20</v>
      </c>
      <c r="F21" s="191">
        <v>400</v>
      </c>
      <c r="G21" s="191">
        <v>8000</v>
      </c>
      <c r="L21" s="2"/>
      <c r="M21" s="2"/>
      <c r="Q21" s="5"/>
      <c r="R21" s="19">
        <f t="shared" si="0"/>
        <v>44647</v>
      </c>
      <c r="S21" s="176">
        <f>S20</f>
        <v>23.822900248815674</v>
      </c>
      <c r="T21" s="180"/>
      <c r="U21" s="116"/>
      <c r="V21" s="116"/>
      <c r="W21" s="4"/>
      <c r="X21" s="4"/>
    </row>
    <row r="22" spans="1:27" ht="14.4" thickBot="1" x14ac:dyDescent="0.3">
      <c r="A22" s="3" t="s">
        <v>32</v>
      </c>
      <c r="B22" s="10">
        <v>162.9150632063</v>
      </c>
      <c r="C22" s="191">
        <v>1.2767509727851656</v>
      </c>
      <c r="D22" s="191">
        <v>11</v>
      </c>
      <c r="E22" s="191">
        <v>21</v>
      </c>
      <c r="F22" s="191">
        <v>441</v>
      </c>
      <c r="G22" s="191">
        <v>9261</v>
      </c>
      <c r="H22" s="4"/>
      <c r="L22" s="2"/>
      <c r="M22" s="2"/>
      <c r="Q22" s="5"/>
      <c r="R22" s="19">
        <f t="shared" si="0"/>
        <v>44677</v>
      </c>
      <c r="S22" s="176">
        <f>S21</f>
        <v>23.822900248815674</v>
      </c>
      <c r="T22" s="180"/>
      <c r="U22" s="116"/>
      <c r="V22" s="116"/>
      <c r="W22" s="4"/>
      <c r="X22" s="4"/>
    </row>
    <row r="23" spans="1:27" ht="14.4" thickBot="1" x14ac:dyDescent="0.3">
      <c r="A23" s="3" t="s">
        <v>33</v>
      </c>
      <c r="B23" s="11">
        <v>163.98478759989999</v>
      </c>
      <c r="C23" s="191">
        <v>0.65233148102125293</v>
      </c>
      <c r="D23" s="191">
        <v>12</v>
      </c>
      <c r="E23" s="191">
        <v>22</v>
      </c>
      <c r="F23" s="191">
        <v>484</v>
      </c>
      <c r="G23" s="191">
        <v>10648</v>
      </c>
      <c r="H23" s="4"/>
      <c r="L23" s="2"/>
      <c r="M23" s="2"/>
      <c r="Q23" s="5"/>
      <c r="R23" s="19">
        <f t="shared" si="0"/>
        <v>44707</v>
      </c>
      <c r="S23" s="176">
        <f>S22*(B169/B166)</f>
        <v>24.572028022299961</v>
      </c>
      <c r="T23" s="180"/>
      <c r="U23" s="116"/>
      <c r="V23" s="116"/>
      <c r="W23" s="4"/>
      <c r="X23" s="4"/>
    </row>
    <row r="24" spans="1:27" ht="14.4" thickBot="1" x14ac:dyDescent="0.3">
      <c r="A24" s="3" t="s">
        <v>34</v>
      </c>
      <c r="B24" s="11">
        <v>164.9356537276</v>
      </c>
      <c r="C24" s="191">
        <v>0.57650732646951885</v>
      </c>
      <c r="D24" s="191">
        <v>1</v>
      </c>
      <c r="E24" s="191">
        <v>23</v>
      </c>
      <c r="F24" s="191">
        <v>529</v>
      </c>
      <c r="G24" s="191">
        <v>12167</v>
      </c>
      <c r="L24" s="2"/>
      <c r="M24" s="2"/>
      <c r="Q24" s="5"/>
      <c r="R24" s="19">
        <f t="shared" si="0"/>
        <v>44737</v>
      </c>
      <c r="S24" s="176">
        <f>S23</f>
        <v>24.572028022299961</v>
      </c>
      <c r="T24" s="180"/>
      <c r="U24" s="116"/>
      <c r="V24" s="116"/>
      <c r="W24" s="4"/>
      <c r="X24" s="4"/>
    </row>
    <row r="25" spans="1:27" ht="14.4" thickBot="1" x14ac:dyDescent="0.3">
      <c r="A25" s="3" t="s">
        <v>35</v>
      </c>
      <c r="B25" s="11">
        <v>167.67929870009999</v>
      </c>
      <c r="C25" s="191">
        <v>1.6362454958778743</v>
      </c>
      <c r="D25" s="191">
        <v>2</v>
      </c>
      <c r="E25" s="191">
        <v>24</v>
      </c>
      <c r="F25" s="191">
        <v>576</v>
      </c>
      <c r="G25" s="191">
        <v>13824</v>
      </c>
      <c r="L25" s="2"/>
      <c r="M25" s="2"/>
      <c r="R25" s="19">
        <f t="shared" si="0"/>
        <v>44767</v>
      </c>
      <c r="S25" s="176">
        <f>S24</f>
        <v>24.572028022299961</v>
      </c>
      <c r="T25" s="180"/>
      <c r="U25" s="116"/>
      <c r="V25" s="116"/>
      <c r="W25" s="4"/>
      <c r="X25" s="4"/>
    </row>
    <row r="26" spans="1:27" ht="14.4" thickBot="1" x14ac:dyDescent="0.3">
      <c r="A26" s="3" t="s">
        <v>36</v>
      </c>
      <c r="B26" s="11">
        <v>170.93799615840001</v>
      </c>
      <c r="C26" s="191">
        <v>1.9063622667486648</v>
      </c>
      <c r="D26" s="191">
        <v>3</v>
      </c>
      <c r="E26" s="191">
        <v>25</v>
      </c>
      <c r="F26" s="191">
        <v>625</v>
      </c>
      <c r="G26" s="191">
        <v>15625</v>
      </c>
      <c r="L26" s="2"/>
      <c r="M26" s="2"/>
      <c r="R26" s="19">
        <f t="shared" si="0"/>
        <v>44797</v>
      </c>
      <c r="S26" s="176">
        <f>S25*(B172/B169)</f>
        <v>25.362128026719699</v>
      </c>
      <c r="T26" s="180"/>
      <c r="U26" s="116"/>
      <c r="V26" s="116"/>
      <c r="W26" s="4"/>
      <c r="X26" s="4"/>
    </row>
    <row r="27" spans="1:27" ht="14.4" thickBot="1" x14ac:dyDescent="0.3">
      <c r="A27" s="6" t="s">
        <v>37</v>
      </c>
      <c r="B27" s="11">
        <v>174.95936749000001</v>
      </c>
      <c r="C27" s="191">
        <v>2.2984601449418474</v>
      </c>
      <c r="D27" s="191">
        <v>4</v>
      </c>
      <c r="E27" s="191">
        <v>26</v>
      </c>
      <c r="F27" s="191">
        <v>676</v>
      </c>
      <c r="G27" s="191">
        <v>17576</v>
      </c>
      <c r="L27" s="2"/>
      <c r="M27" s="2"/>
      <c r="Q27" s="5"/>
      <c r="R27" s="19">
        <f t="shared" si="0"/>
        <v>44827</v>
      </c>
      <c r="S27" s="176">
        <f>S26</f>
        <v>25.362128026719699</v>
      </c>
      <c r="T27" s="180"/>
      <c r="U27" s="116"/>
      <c r="V27" s="116"/>
      <c r="W27" s="4"/>
      <c r="X27" s="4"/>
    </row>
    <row r="28" spans="1:27" ht="14.4" thickBot="1" x14ac:dyDescent="0.3">
      <c r="A28" s="6" t="s">
        <v>38</v>
      </c>
      <c r="B28" s="11">
        <v>172.94868182420001</v>
      </c>
      <c r="C28" s="191">
        <v>-1.1625909169078443</v>
      </c>
      <c r="D28" s="191">
        <v>5</v>
      </c>
      <c r="E28" s="191">
        <v>27</v>
      </c>
      <c r="F28" s="191">
        <v>729</v>
      </c>
      <c r="G28" s="191">
        <v>19683</v>
      </c>
      <c r="H28" s="4"/>
      <c r="L28" s="2"/>
      <c r="M28" s="2"/>
      <c r="Q28" s="5"/>
      <c r="R28" s="19">
        <f t="shared" si="0"/>
        <v>44857</v>
      </c>
      <c r="S28" s="176">
        <f>S27</f>
        <v>25.362128026719699</v>
      </c>
      <c r="T28" s="180"/>
      <c r="U28" s="116"/>
      <c r="V28" s="116"/>
      <c r="W28" s="4"/>
      <c r="X28" s="4"/>
    </row>
    <row r="29" spans="1:27" ht="14.4" thickBot="1" x14ac:dyDescent="0.3">
      <c r="A29" s="6" t="s">
        <v>39</v>
      </c>
      <c r="B29" s="11">
        <v>172.0770545405</v>
      </c>
      <c r="C29" s="191">
        <v>-0.50653312612046231</v>
      </c>
      <c r="D29" s="191">
        <v>6</v>
      </c>
      <c r="E29" s="191">
        <v>28</v>
      </c>
      <c r="F29" s="191">
        <v>784</v>
      </c>
      <c r="G29" s="191">
        <v>21952</v>
      </c>
      <c r="L29" s="2"/>
      <c r="M29" s="2"/>
      <c r="Q29" s="5"/>
      <c r="R29" s="19">
        <f t="shared" si="0"/>
        <v>44887</v>
      </c>
      <c r="S29" s="176">
        <f>S28*(B175/B172)</f>
        <v>26.160205329402512</v>
      </c>
      <c r="T29" s="180"/>
      <c r="U29" s="116"/>
      <c r="V29" s="116"/>
      <c r="W29" s="4"/>
      <c r="X29" s="4"/>
    </row>
    <row r="30" spans="1:27" ht="14.4" thickBot="1" x14ac:dyDescent="0.3">
      <c r="A30" s="6" t="s">
        <v>40</v>
      </c>
      <c r="B30" s="11">
        <v>171.80962344209999</v>
      </c>
      <c r="C30" s="191">
        <v>-0.15565548252897177</v>
      </c>
      <c r="D30" s="191">
        <v>7</v>
      </c>
      <c r="E30" s="191">
        <v>29</v>
      </c>
      <c r="F30" s="191">
        <v>841</v>
      </c>
      <c r="G30" s="191">
        <v>24389</v>
      </c>
      <c r="L30" s="2"/>
      <c r="M30" s="2"/>
      <c r="R30" s="19">
        <f t="shared" si="0"/>
        <v>44917</v>
      </c>
      <c r="S30" s="176">
        <f>S29</f>
        <v>26.160205329402512</v>
      </c>
      <c r="T30" s="180"/>
      <c r="U30" s="116"/>
      <c r="V30" s="116"/>
      <c r="W30" s="4"/>
      <c r="X30" s="4"/>
    </row>
    <row r="31" spans="1:27" ht="14.4" thickBot="1" x14ac:dyDescent="0.3">
      <c r="A31" s="6" t="s">
        <v>41</v>
      </c>
      <c r="B31" s="11">
        <v>173.7905945414</v>
      </c>
      <c r="C31" s="191">
        <v>1.1398609369669337</v>
      </c>
      <c r="D31" s="191">
        <v>8</v>
      </c>
      <c r="E31" s="191">
        <v>30</v>
      </c>
      <c r="F31" s="191">
        <v>900</v>
      </c>
      <c r="G31" s="191">
        <v>27000</v>
      </c>
      <c r="L31" s="2"/>
      <c r="M31" s="2"/>
      <c r="R31" s="19">
        <f t="shared" si="0"/>
        <v>44947</v>
      </c>
      <c r="S31" s="176">
        <f>S30</f>
        <v>26.160205329402512</v>
      </c>
      <c r="T31" s="180"/>
      <c r="U31" s="116"/>
      <c r="V31" s="116"/>
      <c r="W31" s="4"/>
      <c r="X31" s="4"/>
    </row>
    <row r="32" spans="1:27" ht="14.4" thickBot="1" x14ac:dyDescent="0.3">
      <c r="A32" s="6" t="s">
        <v>42</v>
      </c>
      <c r="B32" s="11">
        <v>174.6721266806</v>
      </c>
      <c r="C32" s="191">
        <v>0.50467819677489045</v>
      </c>
      <c r="D32" s="191">
        <v>9</v>
      </c>
      <c r="E32" s="191">
        <v>31</v>
      </c>
      <c r="F32" s="191">
        <v>961</v>
      </c>
      <c r="G32" s="191">
        <v>29791</v>
      </c>
      <c r="L32" s="2"/>
      <c r="M32" s="2"/>
      <c r="R32" s="19">
        <f t="shared" si="0"/>
        <v>44977</v>
      </c>
      <c r="S32" s="176">
        <f>S31*(B178/B175)</f>
        <v>26.962737946894844</v>
      </c>
      <c r="T32" s="180"/>
      <c r="U32" s="116"/>
      <c r="V32" s="116"/>
    </row>
    <row r="33" spans="1:22" ht="14.4" thickBot="1" x14ac:dyDescent="0.3">
      <c r="A33" s="6" t="s">
        <v>43</v>
      </c>
      <c r="B33" s="11">
        <v>176.78186090139999</v>
      </c>
      <c r="C33" s="191">
        <v>1.1934110264721651</v>
      </c>
      <c r="D33" s="191">
        <v>10</v>
      </c>
      <c r="E33" s="191">
        <v>32</v>
      </c>
      <c r="F33" s="191">
        <v>1024</v>
      </c>
      <c r="G33" s="191">
        <v>32768</v>
      </c>
      <c r="L33" s="2"/>
      <c r="M33" s="2"/>
      <c r="R33" s="19">
        <f>R32+30</f>
        <v>45007</v>
      </c>
      <c r="S33" s="176">
        <f>S32</f>
        <v>26.962737946894844</v>
      </c>
      <c r="T33" s="180"/>
      <c r="U33" s="116"/>
      <c r="V33" s="116"/>
    </row>
    <row r="34" spans="1:22" ht="14.4" thickBot="1" x14ac:dyDescent="0.3">
      <c r="A34" s="6" t="s">
        <v>44</v>
      </c>
      <c r="B34" s="10">
        <v>176.22718899360001</v>
      </c>
      <c r="C34" s="191">
        <v>-0.31474820143679938</v>
      </c>
      <c r="D34" s="191">
        <v>11</v>
      </c>
      <c r="E34" s="191">
        <v>33</v>
      </c>
      <c r="F34" s="191">
        <v>1089</v>
      </c>
      <c r="G34" s="191">
        <v>35937</v>
      </c>
      <c r="L34" s="2"/>
      <c r="M34" s="2"/>
      <c r="R34" s="19">
        <f t="shared" si="0"/>
        <v>45037</v>
      </c>
      <c r="S34" s="176">
        <f>S33</f>
        <v>26.962737946894844</v>
      </c>
      <c r="T34" s="180"/>
      <c r="U34" s="116"/>
      <c r="V34" s="116"/>
    </row>
    <row r="35" spans="1:22" ht="14.4" thickBot="1" x14ac:dyDescent="0.3">
      <c r="A35" s="6" t="s">
        <v>45</v>
      </c>
      <c r="B35" s="11">
        <v>178.53502032419999</v>
      </c>
      <c r="C35" s="191">
        <v>1.2926490984285397</v>
      </c>
      <c r="D35" s="191">
        <v>12</v>
      </c>
      <c r="E35" s="191">
        <v>34</v>
      </c>
      <c r="F35" s="191">
        <v>1156</v>
      </c>
      <c r="G35" s="191">
        <v>39304</v>
      </c>
      <c r="L35" s="2"/>
      <c r="M35" s="2"/>
      <c r="R35" s="19">
        <f t="shared" si="0"/>
        <v>45067</v>
      </c>
      <c r="S35" s="176">
        <f>S34*(B181/B178)</f>
        <v>27.789294034693157</v>
      </c>
      <c r="T35" s="180"/>
      <c r="U35" s="116"/>
      <c r="V35" s="116"/>
    </row>
    <row r="36" spans="1:22" ht="14.4" thickBot="1" x14ac:dyDescent="0.3">
      <c r="A36" s="6" t="s">
        <v>46</v>
      </c>
      <c r="B36" s="11">
        <v>182.75448876580001</v>
      </c>
      <c r="C36" s="191">
        <v>2.3088179502979354</v>
      </c>
      <c r="D36" s="191">
        <v>1</v>
      </c>
      <c r="E36" s="191">
        <v>35</v>
      </c>
      <c r="F36" s="191">
        <v>1225</v>
      </c>
      <c r="G36" s="191">
        <v>42875</v>
      </c>
      <c r="L36" s="2"/>
      <c r="M36" s="2"/>
      <c r="R36" s="19">
        <f t="shared" si="0"/>
        <v>45097</v>
      </c>
      <c r="S36" s="176">
        <f>S35</f>
        <v>27.789294034693157</v>
      </c>
      <c r="T36" s="180"/>
      <c r="U36" s="116"/>
      <c r="V36" s="116"/>
    </row>
    <row r="37" spans="1:22" ht="14.4" thickBot="1" x14ac:dyDescent="0.3">
      <c r="A37" s="6" t="s">
        <v>47</v>
      </c>
      <c r="B37" s="11">
        <v>185.9042328136</v>
      </c>
      <c r="C37" s="191">
        <v>1.6942831263869835</v>
      </c>
      <c r="D37" s="191">
        <v>2</v>
      </c>
      <c r="E37" s="191">
        <v>36</v>
      </c>
      <c r="F37" s="191">
        <v>1296</v>
      </c>
      <c r="G37" s="191">
        <v>46656</v>
      </c>
      <c r="L37" s="2"/>
      <c r="M37" s="2"/>
      <c r="R37" s="19">
        <f t="shared" si="0"/>
        <v>45127</v>
      </c>
      <c r="S37" s="176">
        <f>S36</f>
        <v>27.789294034693157</v>
      </c>
      <c r="T37" s="180"/>
      <c r="U37" s="116"/>
      <c r="V37" s="116"/>
    </row>
    <row r="38" spans="1:22" ht="14.4" thickBot="1" x14ac:dyDescent="0.3">
      <c r="A38" s="6" t="s">
        <v>48</v>
      </c>
      <c r="B38" s="11">
        <v>188.17244472230001</v>
      </c>
      <c r="C38" s="191">
        <v>1.2053900410590819</v>
      </c>
      <c r="D38" s="191">
        <v>3</v>
      </c>
      <c r="E38" s="191">
        <v>37</v>
      </c>
      <c r="F38" s="191">
        <v>1369</v>
      </c>
      <c r="G38" s="191">
        <v>50653</v>
      </c>
      <c r="L38" s="2"/>
      <c r="M38" s="2"/>
      <c r="R38" s="19">
        <f t="shared" si="0"/>
        <v>45157</v>
      </c>
      <c r="S38" s="176">
        <f>S37*(B184/B181)</f>
        <v>28.626540918921666</v>
      </c>
      <c r="T38" s="180"/>
      <c r="U38" s="116"/>
      <c r="V38" s="116"/>
    </row>
    <row r="39" spans="1:22" ht="14.4" thickBot="1" x14ac:dyDescent="0.3">
      <c r="A39" s="6" t="s">
        <v>49</v>
      </c>
      <c r="B39" s="11">
        <v>189.3214079599</v>
      </c>
      <c r="C39" s="191">
        <v>0.60688500575875026</v>
      </c>
      <c r="D39" s="191">
        <v>4</v>
      </c>
      <c r="E39" s="191">
        <v>38</v>
      </c>
      <c r="F39" s="191">
        <v>1444</v>
      </c>
      <c r="G39" s="191">
        <v>54872</v>
      </c>
      <c r="L39" s="2"/>
      <c r="M39" s="2"/>
      <c r="R39" s="19">
        <f t="shared" si="0"/>
        <v>45187</v>
      </c>
      <c r="S39" s="176">
        <f>S38</f>
        <v>28.626540918921666</v>
      </c>
      <c r="T39" s="180"/>
      <c r="U39" s="116"/>
      <c r="V39" s="116"/>
    </row>
    <row r="40" spans="1:22" ht="14.4" thickBot="1" x14ac:dyDescent="0.3">
      <c r="A40" s="6" t="s">
        <v>50</v>
      </c>
      <c r="B40" s="11">
        <v>189.6086487693</v>
      </c>
      <c r="C40" s="191">
        <v>0.15149140678149883</v>
      </c>
      <c r="D40" s="191">
        <v>5</v>
      </c>
      <c r="E40" s="191">
        <v>39</v>
      </c>
      <c r="F40" s="191">
        <v>1521</v>
      </c>
      <c r="G40" s="191">
        <v>59319</v>
      </c>
      <c r="L40" s="2"/>
      <c r="M40" s="2"/>
      <c r="R40" s="19">
        <f>R39+30</f>
        <v>45217</v>
      </c>
      <c r="S40" s="176">
        <f>S39</f>
        <v>28.626540918921666</v>
      </c>
      <c r="T40" s="180"/>
      <c r="U40" s="116"/>
      <c r="V40" s="116"/>
    </row>
    <row r="41" spans="1:22" ht="14.4" thickBot="1" x14ac:dyDescent="0.3">
      <c r="A41" s="6" t="s">
        <v>51</v>
      </c>
      <c r="B41" s="11">
        <v>189.6185536248</v>
      </c>
      <c r="C41" s="191">
        <v>5.2235687440141468E-3</v>
      </c>
      <c r="D41" s="191">
        <v>6</v>
      </c>
      <c r="E41" s="191">
        <v>40</v>
      </c>
      <c r="F41" s="191">
        <v>1600</v>
      </c>
      <c r="G41" s="191">
        <v>64000</v>
      </c>
      <c r="L41" s="2"/>
      <c r="M41" s="2"/>
      <c r="R41" s="19">
        <f t="shared" si="0"/>
        <v>45247</v>
      </c>
      <c r="S41" s="176">
        <f>S40*(B187/B184)</f>
        <v>29.476597479593813</v>
      </c>
      <c r="T41" s="180"/>
      <c r="U41" s="116"/>
      <c r="V41" s="116"/>
    </row>
    <row r="42" spans="1:22" ht="14.4" thickBot="1" x14ac:dyDescent="0.3">
      <c r="A42" s="6" t="s">
        <v>52</v>
      </c>
      <c r="B42" s="11">
        <v>189.56902934729999</v>
      </c>
      <c r="C42" s="191">
        <v>-2.6124666919764221E-2</v>
      </c>
      <c r="D42" s="191">
        <v>7</v>
      </c>
      <c r="E42" s="191">
        <v>41</v>
      </c>
      <c r="F42" s="191">
        <v>1681</v>
      </c>
      <c r="G42" s="191">
        <v>68921</v>
      </c>
      <c r="L42" s="2"/>
      <c r="M42" s="2"/>
      <c r="R42" s="19">
        <f t="shared" si="0"/>
        <v>45277</v>
      </c>
      <c r="S42" s="176">
        <f>S41</f>
        <v>29.476597479593813</v>
      </c>
      <c r="T42" s="180"/>
      <c r="U42" s="116"/>
      <c r="V42" s="116"/>
    </row>
    <row r="43" spans="1:22" ht="14.4" thickBot="1" x14ac:dyDescent="0.3">
      <c r="A43" s="6" t="s">
        <v>53</v>
      </c>
      <c r="B43" s="11">
        <v>192.9069656497</v>
      </c>
      <c r="C43" s="191">
        <v>1.7303347710426242</v>
      </c>
      <c r="D43" s="191">
        <v>8</v>
      </c>
      <c r="E43" s="191">
        <v>42</v>
      </c>
      <c r="F43" s="191">
        <v>1764</v>
      </c>
      <c r="G43" s="191">
        <v>74088</v>
      </c>
      <c r="L43" s="2"/>
      <c r="M43" s="2"/>
      <c r="R43" s="19">
        <f t="shared" si="0"/>
        <v>45307</v>
      </c>
      <c r="S43" s="176">
        <f>S42</f>
        <v>29.476597479593813</v>
      </c>
      <c r="T43" s="180"/>
      <c r="U43" s="116"/>
      <c r="V43" s="116"/>
    </row>
    <row r="44" spans="1:22" ht="14.4" thickBot="1" x14ac:dyDescent="0.3">
      <c r="A44" s="6" t="s">
        <v>54</v>
      </c>
      <c r="B44" s="11">
        <v>195.88832715410001</v>
      </c>
      <c r="C44" s="191">
        <v>1.5219699650886584</v>
      </c>
      <c r="D44" s="191">
        <v>9</v>
      </c>
      <c r="E44" s="191">
        <v>43</v>
      </c>
      <c r="F44" s="191">
        <v>1849</v>
      </c>
      <c r="G44" s="191">
        <v>79507</v>
      </c>
      <c r="L44" s="2"/>
      <c r="M44" s="2"/>
      <c r="R44" s="19">
        <f t="shared" si="0"/>
        <v>45337</v>
      </c>
      <c r="S44" s="176">
        <f>S43*(B190/B187)</f>
        <v>30.343982380599957</v>
      </c>
      <c r="T44" s="180"/>
      <c r="U44" s="116"/>
      <c r="V44" s="116"/>
    </row>
    <row r="45" spans="1:22" ht="14.4" thickBot="1" x14ac:dyDescent="0.3">
      <c r="A45" s="6" t="s">
        <v>55</v>
      </c>
      <c r="B45" s="11">
        <v>199.0281663465</v>
      </c>
      <c r="C45" s="191">
        <v>1.5775853488664795</v>
      </c>
      <c r="D45" s="191">
        <v>10</v>
      </c>
      <c r="E45" s="191">
        <v>44</v>
      </c>
      <c r="F45" s="191">
        <v>1936</v>
      </c>
      <c r="G45" s="191">
        <v>85184</v>
      </c>
      <c r="L45" s="2"/>
      <c r="M45" s="2"/>
      <c r="R45" s="19">
        <f t="shared" si="0"/>
        <v>45367</v>
      </c>
      <c r="S45" s="176">
        <f>S44</f>
        <v>30.343982380599957</v>
      </c>
      <c r="T45" s="180"/>
      <c r="U45" s="116"/>
      <c r="V45" s="116"/>
    </row>
    <row r="46" spans="1:22" ht="14.4" thickBot="1" x14ac:dyDescent="0.3">
      <c r="A46" s="6" t="s">
        <v>56</v>
      </c>
      <c r="B46" s="10">
        <v>200.31579756100001</v>
      </c>
      <c r="C46" s="191">
        <v>0.64280063288962597</v>
      </c>
      <c r="D46" s="191">
        <v>11</v>
      </c>
      <c r="E46" s="191">
        <v>45</v>
      </c>
      <c r="F46" s="191">
        <v>2025</v>
      </c>
      <c r="G46" s="191">
        <v>91125</v>
      </c>
      <c r="L46" s="2"/>
      <c r="M46" s="2"/>
      <c r="R46" s="19">
        <f t="shared" si="0"/>
        <v>45397</v>
      </c>
      <c r="S46" s="176">
        <f>S45</f>
        <v>30.343982380599957</v>
      </c>
      <c r="T46" s="180"/>
      <c r="U46" s="116"/>
      <c r="V46" s="116"/>
    </row>
    <row r="47" spans="1:22" ht="14.4" thickBot="1" x14ac:dyDescent="0.3">
      <c r="A47" s="7" t="s">
        <v>57</v>
      </c>
      <c r="B47" s="11">
        <v>202.32648322680001</v>
      </c>
      <c r="C47" s="191">
        <v>0.99378273853853205</v>
      </c>
      <c r="D47" s="191">
        <v>12</v>
      </c>
      <c r="E47" s="191">
        <v>46</v>
      </c>
      <c r="F47" s="191">
        <v>2116</v>
      </c>
      <c r="G47" s="191">
        <v>97336</v>
      </c>
      <c r="L47" s="2"/>
      <c r="M47" s="2"/>
      <c r="R47" s="19">
        <f t="shared" si="0"/>
        <v>45427</v>
      </c>
      <c r="S47" s="176">
        <f>S46*(B193/B190)</f>
        <v>31.224528158660487</v>
      </c>
      <c r="T47" s="180"/>
      <c r="U47" s="116"/>
      <c r="V47" s="116"/>
    </row>
    <row r="48" spans="1:22" ht="14.4" thickBot="1" x14ac:dyDescent="0.3">
      <c r="A48" s="7" t="s">
        <v>58</v>
      </c>
      <c r="B48" s="11">
        <v>203.09906195549999</v>
      </c>
      <c r="C48" s="191">
        <v>0.38039502559064459</v>
      </c>
      <c r="D48" s="191">
        <v>1</v>
      </c>
      <c r="E48" s="191">
        <v>47</v>
      </c>
      <c r="F48" s="191">
        <v>2209</v>
      </c>
      <c r="G48" s="191">
        <v>103823</v>
      </c>
      <c r="L48" s="2"/>
      <c r="M48" s="2"/>
      <c r="R48" s="19">
        <f t="shared" si="0"/>
        <v>45457</v>
      </c>
      <c r="S48" s="176">
        <f>S47</f>
        <v>31.224528158660487</v>
      </c>
      <c r="T48" s="180"/>
      <c r="U48" s="116"/>
      <c r="V48" s="116"/>
    </row>
    <row r="49" spans="1:22" ht="14.4" thickBot="1" x14ac:dyDescent="0.3">
      <c r="A49" s="7" t="s">
        <v>59</v>
      </c>
      <c r="B49" s="11">
        <v>202.91086970110001</v>
      </c>
      <c r="C49" s="191">
        <v>-9.2746265726029259E-2</v>
      </c>
      <c r="D49" s="191">
        <v>2</v>
      </c>
      <c r="E49" s="191">
        <v>48</v>
      </c>
      <c r="F49" s="191">
        <v>2304</v>
      </c>
      <c r="G49" s="191">
        <v>110592</v>
      </c>
      <c r="L49" s="2"/>
      <c r="M49" s="2"/>
      <c r="R49" s="19">
        <f t="shared" si="0"/>
        <v>45487</v>
      </c>
      <c r="S49" s="176">
        <f>S48</f>
        <v>31.224528158660487</v>
      </c>
      <c r="T49" s="180"/>
      <c r="U49" s="116"/>
      <c r="V49" s="116"/>
    </row>
    <row r="50" spans="1:22" ht="14.4" thickBot="1" x14ac:dyDescent="0.3">
      <c r="A50" s="7" t="s">
        <v>60</v>
      </c>
      <c r="B50" s="11">
        <v>203.6438290079</v>
      </c>
      <c r="C50" s="191">
        <v>0.35992217901753848</v>
      </c>
      <c r="D50" s="191">
        <v>3</v>
      </c>
      <c r="E50" s="191">
        <v>49</v>
      </c>
      <c r="F50" s="191">
        <v>2401</v>
      </c>
      <c r="G50" s="191">
        <v>117649</v>
      </c>
      <c r="L50" s="2"/>
      <c r="M50" s="2"/>
      <c r="R50" s="19">
        <f t="shared" si="0"/>
        <v>45517</v>
      </c>
      <c r="S50" s="176">
        <f>S49*(B196/B193)</f>
        <v>32.119890154844114</v>
      </c>
      <c r="T50" s="180"/>
      <c r="U50" s="116"/>
      <c r="V50" s="116"/>
    </row>
    <row r="51" spans="1:22" ht="14.4" thickBot="1" x14ac:dyDescent="0.3">
      <c r="A51" s="7" t="s">
        <v>61</v>
      </c>
      <c r="B51" s="11">
        <v>203.81221155130001</v>
      </c>
      <c r="C51" s="191">
        <v>8.2616513563335658E-2</v>
      </c>
      <c r="D51" s="191">
        <v>4</v>
      </c>
      <c r="E51" s="191">
        <v>50</v>
      </c>
      <c r="F51" s="191">
        <v>2500</v>
      </c>
      <c r="G51" s="191">
        <v>125000</v>
      </c>
      <c r="L51" s="2"/>
      <c r="M51" s="2"/>
      <c r="R51" s="19">
        <f t="shared" si="0"/>
        <v>45547</v>
      </c>
      <c r="S51" s="176">
        <f>S50</f>
        <v>32.119890154844114</v>
      </c>
      <c r="T51" s="180"/>
      <c r="U51" s="116"/>
      <c r="V51" s="116"/>
    </row>
    <row r="52" spans="1:22" ht="14.4" thickBot="1" x14ac:dyDescent="0.3">
      <c r="A52" s="7" t="s">
        <v>62</v>
      </c>
      <c r="B52" s="11">
        <v>204.89184080039999</v>
      </c>
      <c r="C52" s="191">
        <v>0.52692642365965447</v>
      </c>
      <c r="D52" s="191">
        <v>5</v>
      </c>
      <c r="E52" s="191">
        <v>51</v>
      </c>
      <c r="F52" s="191">
        <v>2601</v>
      </c>
      <c r="G52" s="191">
        <v>132651</v>
      </c>
      <c r="L52" s="2"/>
      <c r="M52" s="2"/>
      <c r="R52" s="19">
        <f t="shared" si="0"/>
        <v>45577</v>
      </c>
      <c r="S52" s="176">
        <f>S51</f>
        <v>32.119890154844114</v>
      </c>
      <c r="T52" s="180"/>
      <c r="U52" s="116"/>
      <c r="V52" s="116"/>
    </row>
    <row r="53" spans="1:22" ht="14.4" thickBot="1" x14ac:dyDescent="0.3">
      <c r="A53" s="7" t="s">
        <v>63</v>
      </c>
      <c r="B53" s="11">
        <v>201.831240452</v>
      </c>
      <c r="C53" s="191">
        <v>-1.5164155665623362</v>
      </c>
      <c r="D53" s="191">
        <v>6</v>
      </c>
      <c r="E53" s="191">
        <v>52</v>
      </c>
      <c r="F53" s="191">
        <v>2704</v>
      </c>
      <c r="G53" s="191">
        <v>140608</v>
      </c>
      <c r="L53" s="2"/>
      <c r="M53" s="2"/>
      <c r="R53" s="19">
        <f t="shared" si="0"/>
        <v>45607</v>
      </c>
      <c r="S53" s="176">
        <f>S52*(B199/B196)</f>
        <v>33.030893936216216</v>
      </c>
      <c r="T53" s="180"/>
      <c r="U53" s="116"/>
      <c r="V53" s="116"/>
    </row>
    <row r="54" spans="1:22" ht="14.4" thickBot="1" x14ac:dyDescent="0.3">
      <c r="A54" s="7" t="s">
        <v>64</v>
      </c>
      <c r="B54" s="11">
        <v>201.19732970019999</v>
      </c>
      <c r="C54" s="191">
        <v>-0.31506916754044084</v>
      </c>
      <c r="D54" s="191">
        <v>7</v>
      </c>
      <c r="E54" s="191">
        <v>53</v>
      </c>
      <c r="F54" s="191">
        <v>2809</v>
      </c>
      <c r="G54" s="191">
        <v>148877</v>
      </c>
      <c r="L54" s="2"/>
      <c r="M54" s="2"/>
      <c r="R54" s="19">
        <f t="shared" si="0"/>
        <v>45637</v>
      </c>
      <c r="S54" s="176">
        <f>S53</f>
        <v>33.030893936216216</v>
      </c>
      <c r="T54" s="180"/>
      <c r="U54" s="116"/>
      <c r="V54" s="116"/>
    </row>
    <row r="55" spans="1:22" ht="14.4" thickBot="1" x14ac:dyDescent="0.3">
      <c r="A55" s="7" t="s">
        <v>65</v>
      </c>
      <c r="B55" s="11">
        <v>201.71238218600001</v>
      </c>
      <c r="C55" s="191">
        <v>0.25534004418484046</v>
      </c>
      <c r="D55" s="191">
        <v>8</v>
      </c>
      <c r="E55" s="191">
        <v>54</v>
      </c>
      <c r="F55" s="191">
        <v>2916</v>
      </c>
      <c r="G55" s="191">
        <v>157464</v>
      </c>
      <c r="L55" s="2"/>
      <c r="M55" s="2"/>
      <c r="R55" s="19">
        <f t="shared" si="0"/>
        <v>45667</v>
      </c>
      <c r="S55" s="176">
        <f>S54</f>
        <v>33.030893936216216</v>
      </c>
      <c r="T55" s="180"/>
      <c r="U55" s="116"/>
      <c r="V55" s="116"/>
    </row>
    <row r="56" spans="1:22" ht="14.4" thickBot="1" x14ac:dyDescent="0.3">
      <c r="A56" s="7" t="s">
        <v>66</v>
      </c>
      <c r="B56" s="11">
        <v>203.79240184029999</v>
      </c>
      <c r="C56" s="191">
        <v>1.0206561361055857</v>
      </c>
      <c r="D56" s="191">
        <v>9</v>
      </c>
      <c r="E56" s="191">
        <v>55</v>
      </c>
      <c r="F56" s="191">
        <v>3025</v>
      </c>
      <c r="G56" s="191">
        <v>166375</v>
      </c>
      <c r="L56" s="2"/>
      <c r="M56" s="2"/>
      <c r="R56" s="19">
        <f t="shared" si="0"/>
        <v>45697</v>
      </c>
      <c r="S56" s="176">
        <f>S55*(B202/B199)</f>
        <v>33.956403407972573</v>
      </c>
      <c r="T56" s="180"/>
      <c r="U56" s="116"/>
      <c r="V56" s="116"/>
    </row>
    <row r="57" spans="1:22" ht="14.4" thickBot="1" x14ac:dyDescent="0.3">
      <c r="A57" s="7" t="s">
        <v>67</v>
      </c>
      <c r="B57" s="11">
        <v>204.1489766382</v>
      </c>
      <c r="C57" s="191">
        <v>0.17466401437414197</v>
      </c>
      <c r="D57" s="191">
        <v>10</v>
      </c>
      <c r="E57" s="191">
        <v>56</v>
      </c>
      <c r="F57" s="191">
        <v>3136</v>
      </c>
      <c r="G57" s="191">
        <v>175616</v>
      </c>
      <c r="L57" s="2"/>
      <c r="M57" s="2"/>
      <c r="R57" s="19">
        <f t="shared" si="0"/>
        <v>45727</v>
      </c>
      <c r="S57" s="176">
        <f>S56</f>
        <v>33.956403407972573</v>
      </c>
      <c r="T57" s="180"/>
      <c r="U57" s="116"/>
      <c r="V57" s="116"/>
    </row>
    <row r="58" spans="1:22" ht="14.4" thickBot="1" x14ac:dyDescent="0.3">
      <c r="A58" s="6" t="s">
        <v>68</v>
      </c>
      <c r="B58" s="10">
        <v>207.536437218</v>
      </c>
      <c r="C58" s="191">
        <v>1.6322245024577333</v>
      </c>
      <c r="D58" s="191">
        <v>11</v>
      </c>
      <c r="E58" s="191">
        <v>57</v>
      </c>
      <c r="F58" s="191">
        <v>3249</v>
      </c>
      <c r="G58" s="191">
        <v>185193</v>
      </c>
      <c r="L58" s="2"/>
      <c r="M58" s="2"/>
      <c r="R58" s="19">
        <f t="shared" si="0"/>
        <v>45757</v>
      </c>
      <c r="S58" s="176">
        <f>S57</f>
        <v>33.956403407972573</v>
      </c>
      <c r="T58" s="180"/>
      <c r="U58" s="116"/>
      <c r="V58" s="116"/>
    </row>
    <row r="59" spans="1:22" ht="14.4" thickBot="1" x14ac:dyDescent="0.3">
      <c r="A59" s="7" t="s">
        <v>69</v>
      </c>
      <c r="B59" s="11">
        <v>207.28881583059999</v>
      </c>
      <c r="C59" s="191">
        <v>-0.11945718653840788</v>
      </c>
      <c r="D59" s="191">
        <v>12</v>
      </c>
      <c r="E59" s="191">
        <v>58</v>
      </c>
      <c r="F59" s="191">
        <v>3364</v>
      </c>
      <c r="G59" s="191">
        <v>195112</v>
      </c>
      <c r="L59" s="2"/>
      <c r="M59" s="2"/>
      <c r="R59" s="19">
        <f t="shared" si="0"/>
        <v>45787</v>
      </c>
      <c r="S59" s="176">
        <f>S58*(B205/B202)</f>
        <v>34.897187308939856</v>
      </c>
      <c r="T59" s="180"/>
      <c r="U59" s="116"/>
      <c r="V59" s="116"/>
    </row>
    <row r="60" spans="1:22" ht="14.4" thickBot="1" x14ac:dyDescent="0.3">
      <c r="A60" s="7" t="s">
        <v>70</v>
      </c>
      <c r="B60" s="11">
        <v>206.91243132170001</v>
      </c>
      <c r="C60" s="191">
        <v>-0.18190521782366248</v>
      </c>
      <c r="D60" s="191">
        <v>1</v>
      </c>
      <c r="E60" s="191">
        <v>59</v>
      </c>
      <c r="F60" s="191">
        <v>3481</v>
      </c>
      <c r="G60" s="191">
        <v>205379</v>
      </c>
      <c r="L60" s="2"/>
      <c r="M60" s="2"/>
      <c r="R60" s="19">
        <f t="shared" si="0"/>
        <v>45817</v>
      </c>
      <c r="S60" s="176">
        <f>S59</f>
        <v>34.897187308939856</v>
      </c>
      <c r="T60" s="180"/>
      <c r="U60" s="116"/>
      <c r="V60" s="116"/>
    </row>
    <row r="61" spans="1:22" ht="14.4" thickBot="1" x14ac:dyDescent="0.3">
      <c r="A61" s="7" t="s">
        <v>71</v>
      </c>
      <c r="B61" s="11">
        <v>206.6450002233</v>
      </c>
      <c r="C61" s="191">
        <v>-0.12941571202353061</v>
      </c>
      <c r="D61" s="191">
        <v>2</v>
      </c>
      <c r="E61" s="191">
        <v>60</v>
      </c>
      <c r="F61" s="191">
        <v>3600</v>
      </c>
      <c r="G61" s="191">
        <v>216000</v>
      </c>
      <c r="L61" s="2"/>
      <c r="M61" s="2"/>
      <c r="R61" s="19">
        <f t="shared" si="0"/>
        <v>45847</v>
      </c>
      <c r="S61" s="176">
        <f>S60</f>
        <v>34.897187308939856</v>
      </c>
      <c r="T61" s="180"/>
      <c r="U61" s="116"/>
      <c r="V61" s="116"/>
    </row>
    <row r="62" spans="1:22" ht="14.4" thickBot="1" x14ac:dyDescent="0.3">
      <c r="A62" s="7" t="s">
        <v>72</v>
      </c>
      <c r="B62" s="11">
        <v>208.32882565770001</v>
      </c>
      <c r="C62" s="191">
        <v>0.80825369657037216</v>
      </c>
      <c r="D62" s="191">
        <v>3</v>
      </c>
      <c r="E62" s="191">
        <v>61</v>
      </c>
      <c r="F62" s="191">
        <v>3721</v>
      </c>
      <c r="G62" s="191">
        <v>226981</v>
      </c>
      <c r="L62" s="2"/>
      <c r="M62" s="2"/>
      <c r="R62" s="19">
        <f t="shared" si="0"/>
        <v>45877</v>
      </c>
      <c r="S62" s="176">
        <f>S61*(B208/B205)</f>
        <v>35.853347949862062</v>
      </c>
      <c r="T62" s="180"/>
      <c r="U62" s="116"/>
      <c r="V62" s="116"/>
    </row>
    <row r="63" spans="1:22" ht="14.4" thickBot="1" x14ac:dyDescent="0.3">
      <c r="A63" s="7" t="s">
        <v>73</v>
      </c>
      <c r="B63" s="11">
        <v>207.26900611959999</v>
      </c>
      <c r="C63" s="191">
        <v>-0.51132562361420786</v>
      </c>
      <c r="D63" s="191">
        <v>4</v>
      </c>
      <c r="E63" s="191">
        <v>62</v>
      </c>
      <c r="F63" s="191">
        <v>3844</v>
      </c>
      <c r="G63" s="191">
        <v>238328</v>
      </c>
      <c r="L63" s="2"/>
      <c r="M63" s="2"/>
      <c r="R63" s="19">
        <f t="shared" si="0"/>
        <v>45907</v>
      </c>
      <c r="S63" s="176">
        <f>S62</f>
        <v>35.853347949862062</v>
      </c>
      <c r="T63" s="180"/>
      <c r="U63" s="116"/>
      <c r="V63" s="116"/>
    </row>
    <row r="64" spans="1:22" ht="14.4" thickBot="1" x14ac:dyDescent="0.3">
      <c r="A64" s="7" t="s">
        <v>74</v>
      </c>
      <c r="B64" s="11">
        <v>209.33912091830001</v>
      </c>
      <c r="C64" s="191">
        <v>0.98888100304382853</v>
      </c>
      <c r="D64" s="191">
        <v>5</v>
      </c>
      <c r="E64" s="191">
        <v>63</v>
      </c>
      <c r="F64" s="191">
        <v>3969</v>
      </c>
      <c r="G64" s="191">
        <v>250047</v>
      </c>
      <c r="L64" s="2"/>
      <c r="M64" s="2"/>
      <c r="R64" s="19">
        <f t="shared" si="0"/>
        <v>45937</v>
      </c>
      <c r="S64" s="176">
        <f>S63</f>
        <v>35.853347949862062</v>
      </c>
      <c r="T64" s="180"/>
      <c r="U64" s="116"/>
      <c r="V64" s="116"/>
    </row>
    <row r="65" spans="1:22" ht="14.4" thickBot="1" x14ac:dyDescent="0.3">
      <c r="A65" s="7" t="s">
        <v>75</v>
      </c>
      <c r="B65" s="11">
        <v>212.38981641129999</v>
      </c>
      <c r="C65" s="191">
        <v>1.4363661801431213</v>
      </c>
      <c r="D65" s="191">
        <v>6</v>
      </c>
      <c r="E65" s="191">
        <v>64</v>
      </c>
      <c r="F65" s="191">
        <v>4096</v>
      </c>
      <c r="G65" s="191">
        <v>262144</v>
      </c>
      <c r="L65" s="2"/>
      <c r="M65" s="2"/>
      <c r="R65" s="19">
        <f t="shared" si="0"/>
        <v>45967</v>
      </c>
      <c r="S65" s="176">
        <f>S64*(B211/B208)</f>
        <v>36.824651669528905</v>
      </c>
      <c r="T65" s="180"/>
      <c r="U65" s="116"/>
      <c r="V65" s="116"/>
    </row>
    <row r="66" spans="1:22" ht="14.4" thickBot="1" x14ac:dyDescent="0.3">
      <c r="A66" s="7" t="s">
        <v>76</v>
      </c>
      <c r="B66" s="11">
        <v>214.49955063199999</v>
      </c>
      <c r="C66" s="191">
        <v>0.98356113776644238</v>
      </c>
      <c r="D66" s="191">
        <v>7</v>
      </c>
      <c r="E66" s="191">
        <v>65</v>
      </c>
      <c r="F66" s="191">
        <v>4225</v>
      </c>
      <c r="G66" s="191">
        <v>274625</v>
      </c>
      <c r="L66" s="2"/>
      <c r="M66" s="2"/>
      <c r="R66" s="19">
        <f t="shared" si="0"/>
        <v>45997</v>
      </c>
      <c r="S66" s="176">
        <f>S65</f>
        <v>36.824651669528905</v>
      </c>
      <c r="T66" s="180"/>
      <c r="U66" s="116"/>
      <c r="V66" s="116"/>
    </row>
    <row r="67" spans="1:22" ht="14.4" thickBot="1" x14ac:dyDescent="0.3">
      <c r="A67" s="7" t="s">
        <v>77</v>
      </c>
      <c r="B67" s="11">
        <v>214.58869433149999</v>
      </c>
      <c r="C67" s="191">
        <v>4.1541657065254631E-2</v>
      </c>
      <c r="D67" s="191">
        <v>8</v>
      </c>
      <c r="E67" s="191">
        <v>66</v>
      </c>
      <c r="F67" s="191">
        <v>4356</v>
      </c>
      <c r="G67" s="191">
        <v>287496</v>
      </c>
      <c r="L67" s="2"/>
      <c r="M67" s="2"/>
      <c r="R67" s="19">
        <f t="shared" si="0"/>
        <v>46027</v>
      </c>
      <c r="S67" s="176">
        <f>S66</f>
        <v>36.824651669528905</v>
      </c>
      <c r="T67" s="180"/>
      <c r="U67" s="116"/>
      <c r="V67" s="116"/>
    </row>
    <row r="68" spans="1:22" ht="14.4" thickBot="1" x14ac:dyDescent="0.3">
      <c r="A68" s="7" t="s">
        <v>78</v>
      </c>
      <c r="B68" s="11">
        <v>216.4805217313</v>
      </c>
      <c r="C68" s="191">
        <v>0.87390190335377238</v>
      </c>
      <c r="D68" s="191">
        <v>9</v>
      </c>
      <c r="E68" s="191">
        <v>67</v>
      </c>
      <c r="F68" s="191">
        <v>4489</v>
      </c>
      <c r="G68" s="191">
        <v>300763</v>
      </c>
      <c r="L68" s="2"/>
      <c r="M68" s="2"/>
      <c r="R68" s="19">
        <f t="shared" ref="R68:R131" si="4">R67+30</f>
        <v>46057</v>
      </c>
      <c r="S68" s="176">
        <f>S67*(B214/B211)</f>
        <v>37.811408834965214</v>
      </c>
      <c r="T68" s="180"/>
      <c r="U68" s="116"/>
      <c r="V68" s="116"/>
    </row>
    <row r="69" spans="1:22" ht="14.4" thickBot="1" x14ac:dyDescent="0.3">
      <c r="A69" s="7" t="s">
        <v>79</v>
      </c>
      <c r="B69" s="11">
        <v>217.9662500558</v>
      </c>
      <c r="C69" s="191">
        <v>0.68163228211691085</v>
      </c>
      <c r="D69" s="191">
        <v>10</v>
      </c>
      <c r="E69" s="191">
        <v>68</v>
      </c>
      <c r="F69" s="191">
        <v>4624</v>
      </c>
      <c r="G69" s="191">
        <v>314432</v>
      </c>
      <c r="L69" s="2"/>
      <c r="M69" s="2"/>
      <c r="R69" s="19">
        <f t="shared" si="4"/>
        <v>46087</v>
      </c>
      <c r="S69" s="176">
        <f>S68</f>
        <v>37.811408834965214</v>
      </c>
      <c r="T69" s="180"/>
      <c r="U69" s="116"/>
      <c r="V69" s="116"/>
    </row>
    <row r="70" spans="1:22" ht="14.4" thickBot="1" x14ac:dyDescent="0.3">
      <c r="A70" s="6" t="s">
        <v>80</v>
      </c>
      <c r="B70" s="10">
        <v>219.31331040329999</v>
      </c>
      <c r="C70" s="191">
        <v>0.61421732453121614</v>
      </c>
      <c r="D70" s="191">
        <v>11</v>
      </c>
      <c r="E70" s="191">
        <v>69</v>
      </c>
      <c r="F70" s="191">
        <v>4761</v>
      </c>
      <c r="G70" s="191">
        <v>328509</v>
      </c>
      <c r="L70" s="2"/>
      <c r="M70" s="2"/>
      <c r="R70" s="19">
        <f t="shared" si="4"/>
        <v>46117</v>
      </c>
      <c r="S70" s="176">
        <f>S69</f>
        <v>37.811408834965214</v>
      </c>
      <c r="T70" s="180"/>
      <c r="U70" s="116"/>
      <c r="V70" s="116"/>
    </row>
    <row r="71" spans="1:22" ht="14.4" thickBot="1" x14ac:dyDescent="0.3">
      <c r="A71" s="7" t="s">
        <v>81</v>
      </c>
      <c r="B71" s="11">
        <v>221.74</v>
      </c>
      <c r="C71" s="191">
        <v>1.0943851342563431</v>
      </c>
      <c r="D71" s="191">
        <v>12</v>
      </c>
      <c r="E71" s="191">
        <v>70</v>
      </c>
      <c r="F71" s="191">
        <v>4900</v>
      </c>
      <c r="G71" s="191">
        <v>343000</v>
      </c>
      <c r="L71" s="2"/>
      <c r="M71" s="2"/>
      <c r="R71" s="19">
        <f t="shared" si="4"/>
        <v>46147</v>
      </c>
      <c r="S71" s="176">
        <f>S70*(B217/B214)</f>
        <v>38.813628857551393</v>
      </c>
      <c r="T71" s="180"/>
      <c r="U71" s="116"/>
      <c r="V71" s="116"/>
    </row>
    <row r="72" spans="1:22" ht="14.4" thickBot="1" x14ac:dyDescent="0.3">
      <c r="A72" s="7" t="s">
        <v>82</v>
      </c>
      <c r="B72" s="11">
        <v>229.1</v>
      </c>
      <c r="C72" s="191">
        <v>3.2125709297250045</v>
      </c>
      <c r="D72" s="191">
        <v>1</v>
      </c>
      <c r="E72" s="191">
        <v>71</v>
      </c>
      <c r="F72" s="191">
        <v>5041</v>
      </c>
      <c r="G72" s="191">
        <v>357911</v>
      </c>
      <c r="L72" s="2"/>
      <c r="M72" s="2"/>
      <c r="R72" s="19">
        <f t="shared" si="4"/>
        <v>46177</v>
      </c>
      <c r="S72" s="176">
        <f>S71</f>
        <v>38.813628857551393</v>
      </c>
      <c r="T72" s="180"/>
      <c r="U72" s="116"/>
      <c r="V72" s="116"/>
    </row>
    <row r="73" spans="1:22" ht="14.4" thickBot="1" x14ac:dyDescent="0.3">
      <c r="A73" s="7" t="s">
        <v>83</v>
      </c>
      <c r="B73" s="11">
        <v>232.27</v>
      </c>
      <c r="C73" s="191">
        <v>1.3647909760192947</v>
      </c>
      <c r="D73" s="191">
        <v>2</v>
      </c>
      <c r="E73" s="191">
        <v>72</v>
      </c>
      <c r="F73" s="191">
        <v>5184</v>
      </c>
      <c r="G73" s="191">
        <v>373248</v>
      </c>
      <c r="L73" s="2"/>
      <c r="M73" s="2"/>
      <c r="R73" s="19">
        <f t="shared" si="4"/>
        <v>46207</v>
      </c>
      <c r="S73" s="176">
        <f>S72</f>
        <v>38.813628857551393</v>
      </c>
      <c r="T73" s="180"/>
      <c r="U73" s="116"/>
      <c r="V73" s="116"/>
    </row>
    <row r="74" spans="1:22" ht="14.4" thickBot="1" x14ac:dyDescent="0.3">
      <c r="A74" s="7" t="s">
        <v>84</v>
      </c>
      <c r="B74" s="11">
        <v>233.98</v>
      </c>
      <c r="C74" s="191">
        <v>0.73083169501665934</v>
      </c>
      <c r="D74" s="191">
        <v>3</v>
      </c>
      <c r="E74" s="191">
        <v>73</v>
      </c>
      <c r="F74" s="191">
        <v>5329</v>
      </c>
      <c r="G74" s="191">
        <v>389017</v>
      </c>
      <c r="L74" s="2"/>
      <c r="M74" s="2"/>
      <c r="R74" s="19">
        <f t="shared" si="4"/>
        <v>46237</v>
      </c>
      <c r="S74" s="176">
        <f>S73*(B220/B217)</f>
        <v>39.831303830515743</v>
      </c>
      <c r="T74" s="180"/>
      <c r="U74" s="116"/>
      <c r="V74" s="116"/>
    </row>
    <row r="75" spans="1:22" ht="14.4" thickBot="1" x14ac:dyDescent="0.3">
      <c r="A75" s="7" t="s">
        <v>85</v>
      </c>
      <c r="B75" s="11">
        <v>234.18</v>
      </c>
      <c r="C75" s="191">
        <v>8.5404389785642271E-2</v>
      </c>
      <c r="D75" s="191">
        <v>4</v>
      </c>
      <c r="E75" s="191">
        <v>74</v>
      </c>
      <c r="F75" s="191">
        <v>5476</v>
      </c>
      <c r="G75" s="191">
        <v>405224</v>
      </c>
      <c r="L75" s="2"/>
      <c r="M75" s="2"/>
      <c r="R75" s="19">
        <f t="shared" si="4"/>
        <v>46267</v>
      </c>
      <c r="S75" s="176">
        <f>S74</f>
        <v>39.831303830515743</v>
      </c>
      <c r="T75" s="180"/>
      <c r="U75" s="116"/>
      <c r="V75" s="116"/>
    </row>
    <row r="76" spans="1:22" ht="14.4" thickBot="1" x14ac:dyDescent="0.3">
      <c r="A76" s="7" t="s">
        <v>86</v>
      </c>
      <c r="B76" s="11">
        <v>232.96</v>
      </c>
      <c r="C76" s="191">
        <v>-0.52369505494505453</v>
      </c>
      <c r="D76" s="191">
        <v>5</v>
      </c>
      <c r="E76" s="191">
        <v>75</v>
      </c>
      <c r="F76" s="191">
        <v>5625</v>
      </c>
      <c r="G76" s="191">
        <v>421875</v>
      </c>
      <c r="L76" s="2"/>
      <c r="M76" s="2"/>
      <c r="R76" s="19">
        <f t="shared" si="4"/>
        <v>46297</v>
      </c>
      <c r="S76" s="176">
        <f>S75</f>
        <v>39.831303830515743</v>
      </c>
      <c r="T76" s="180"/>
      <c r="U76" s="116"/>
      <c r="V76" s="116"/>
    </row>
    <row r="77" spans="1:22" ht="14.4" thickBot="1" x14ac:dyDescent="0.3">
      <c r="A77" s="7" t="s">
        <v>87</v>
      </c>
      <c r="B77" s="11">
        <v>233.09</v>
      </c>
      <c r="C77" s="191">
        <v>5.5772448410483275E-2</v>
      </c>
      <c r="D77" s="191">
        <v>6</v>
      </c>
      <c r="E77" s="191">
        <v>76</v>
      </c>
      <c r="F77" s="191">
        <v>5776</v>
      </c>
      <c r="G77" s="191">
        <v>438976</v>
      </c>
      <c r="L77" s="2"/>
      <c r="M77" s="2"/>
      <c r="R77" s="19">
        <f t="shared" si="4"/>
        <v>46327</v>
      </c>
      <c r="S77" s="176">
        <f>S76*(B223/B220)</f>
        <v>40.864559486074285</v>
      </c>
      <c r="T77" s="180"/>
      <c r="U77" s="116"/>
      <c r="V77" s="116"/>
    </row>
    <row r="78" spans="1:22" ht="14.4" thickBot="1" x14ac:dyDescent="0.3">
      <c r="A78" s="7" t="s">
        <v>88</v>
      </c>
      <c r="B78" s="11">
        <v>234.79</v>
      </c>
      <c r="C78" s="191">
        <v>0.72405127986711049</v>
      </c>
      <c r="D78" s="191">
        <v>7</v>
      </c>
      <c r="E78" s="191">
        <v>77</v>
      </c>
      <c r="F78" s="191">
        <v>5929</v>
      </c>
      <c r="G78" s="191">
        <v>456533</v>
      </c>
      <c r="L78" s="2"/>
      <c r="M78" s="2"/>
      <c r="R78" s="19">
        <f t="shared" si="4"/>
        <v>46357</v>
      </c>
      <c r="S78" s="176">
        <f>S77</f>
        <v>40.864559486074285</v>
      </c>
      <c r="T78" s="180"/>
      <c r="U78" s="116"/>
      <c r="V78" s="116"/>
    </row>
    <row r="79" spans="1:22" ht="14.4" thickBot="1" x14ac:dyDescent="0.3">
      <c r="A79" s="7" t="s">
        <v>89</v>
      </c>
      <c r="B79" s="11">
        <v>235.78</v>
      </c>
      <c r="C79" s="191">
        <v>0.41988294172534102</v>
      </c>
      <c r="D79" s="191">
        <v>8</v>
      </c>
      <c r="E79" s="191">
        <v>78</v>
      </c>
      <c r="F79" s="191">
        <v>6084</v>
      </c>
      <c r="G79" s="191">
        <v>474552</v>
      </c>
      <c r="L79" s="2"/>
      <c r="M79" s="2"/>
      <c r="R79" s="19">
        <f t="shared" si="4"/>
        <v>46387</v>
      </c>
      <c r="S79" s="176">
        <f>S78</f>
        <v>40.864559486074285</v>
      </c>
      <c r="T79" s="180"/>
      <c r="U79" s="116"/>
      <c r="V79" s="116"/>
    </row>
    <row r="80" spans="1:22" ht="14.4" thickBot="1" x14ac:dyDescent="0.3">
      <c r="A80" s="7" t="s">
        <v>90</v>
      </c>
      <c r="B80" s="11">
        <v>237.79</v>
      </c>
      <c r="C80" s="191">
        <v>0.84528365364396774</v>
      </c>
      <c r="D80" s="191">
        <v>9</v>
      </c>
      <c r="E80" s="191">
        <v>79</v>
      </c>
      <c r="F80" s="191">
        <v>6241</v>
      </c>
      <c r="G80" s="191">
        <v>493039</v>
      </c>
      <c r="L80" s="2"/>
      <c r="M80" s="2"/>
      <c r="R80" s="19">
        <f t="shared" si="4"/>
        <v>46417</v>
      </c>
      <c r="S80" s="176">
        <f>S79*(B226/B223)</f>
        <v>41.913410505236527</v>
      </c>
      <c r="T80" s="180"/>
      <c r="U80" s="116"/>
      <c r="V80" s="116"/>
    </row>
    <row r="81" spans="1:22" ht="14.4" thickBot="1" x14ac:dyDescent="0.3">
      <c r="A81" s="8" t="s">
        <v>91</v>
      </c>
      <c r="B81" s="12">
        <v>239.97</v>
      </c>
      <c r="C81" s="192">
        <v>0.90844688919448546</v>
      </c>
      <c r="D81" s="191">
        <v>10</v>
      </c>
      <c r="E81" s="191">
        <v>80</v>
      </c>
      <c r="F81" s="191">
        <v>6400</v>
      </c>
      <c r="G81" s="191">
        <v>512000</v>
      </c>
      <c r="L81" s="2"/>
      <c r="M81" s="2"/>
      <c r="R81" s="19">
        <f t="shared" si="4"/>
        <v>46447</v>
      </c>
      <c r="S81" s="176">
        <f>S80</f>
        <v>41.913410505236527</v>
      </c>
      <c r="T81" s="180"/>
      <c r="U81" s="116"/>
      <c r="V81" s="116"/>
    </row>
    <row r="82" spans="1:22" ht="14.4" thickBot="1" x14ac:dyDescent="0.3">
      <c r="A82" s="6" t="s">
        <v>92</v>
      </c>
      <c r="B82" s="10">
        <v>237.65</v>
      </c>
      <c r="C82" s="191">
        <v>-0.97622554176309406</v>
      </c>
      <c r="D82" s="191">
        <v>11</v>
      </c>
      <c r="E82" s="191">
        <v>81</v>
      </c>
      <c r="F82" s="191">
        <v>6561</v>
      </c>
      <c r="G82" s="191">
        <v>531441</v>
      </c>
      <c r="L82" s="2"/>
      <c r="M82" s="2"/>
      <c r="R82" s="19">
        <f t="shared" si="4"/>
        <v>46477</v>
      </c>
      <c r="S82" s="176">
        <f>S81</f>
        <v>41.913410505236527</v>
      </c>
      <c r="T82" s="180"/>
      <c r="U82" s="116"/>
      <c r="V82" s="116"/>
    </row>
    <row r="83" spans="1:22" ht="14.4" thickBot="1" x14ac:dyDescent="0.3">
      <c r="A83" s="7" t="s">
        <v>93</v>
      </c>
      <c r="B83" s="11">
        <v>235.84</v>
      </c>
      <c r="C83" s="191">
        <v>-0.76746947082768069</v>
      </c>
      <c r="D83" s="191">
        <v>12</v>
      </c>
      <c r="E83" s="191">
        <v>82</v>
      </c>
      <c r="F83" s="191">
        <v>6724</v>
      </c>
      <c r="G83" s="191">
        <v>551368</v>
      </c>
      <c r="L83" s="2"/>
      <c r="M83" s="2"/>
      <c r="R83" s="19">
        <f t="shared" si="4"/>
        <v>46507</v>
      </c>
      <c r="S83" s="176">
        <f>S82*(B229/B226)</f>
        <v>42.977889459776506</v>
      </c>
      <c r="T83" s="180"/>
      <c r="U83" s="116"/>
      <c r="V83" s="116"/>
    </row>
    <row r="84" spans="1:22" ht="14.4" thickBot="1" x14ac:dyDescent="0.3">
      <c r="A84" s="7" t="s">
        <v>94</v>
      </c>
      <c r="B84" s="11">
        <v>236.61</v>
      </c>
      <c r="C84" s="191">
        <v>0.32543003254300756</v>
      </c>
      <c r="D84" s="191">
        <v>1</v>
      </c>
      <c r="E84" s="191">
        <v>83</v>
      </c>
      <c r="F84" s="191">
        <v>6889</v>
      </c>
      <c r="G84" s="191">
        <v>571787</v>
      </c>
      <c r="L84" s="2"/>
      <c r="M84" s="2"/>
      <c r="R84" s="19">
        <f t="shared" si="4"/>
        <v>46537</v>
      </c>
      <c r="S84" s="176">
        <f>S83</f>
        <v>42.977889459776506</v>
      </c>
      <c r="T84" s="180"/>
      <c r="U84" s="116"/>
      <c r="V84" s="116"/>
    </row>
    <row r="85" spans="1:22" ht="14.4" thickBot="1" x14ac:dyDescent="0.3">
      <c r="A85" s="7" t="s">
        <v>95</v>
      </c>
      <c r="B85" s="11">
        <v>239.46</v>
      </c>
      <c r="C85" s="191">
        <v>1.1901779002756177</v>
      </c>
      <c r="D85" s="191">
        <v>2</v>
      </c>
      <c r="E85" s="191">
        <v>84</v>
      </c>
      <c r="F85" s="191">
        <v>7056</v>
      </c>
      <c r="G85" s="191">
        <v>592704</v>
      </c>
      <c r="L85" s="2"/>
      <c r="M85" s="2"/>
      <c r="R85" s="19">
        <f t="shared" si="4"/>
        <v>46567</v>
      </c>
      <c r="S85" s="176">
        <f>S84</f>
        <v>42.977889459776506</v>
      </c>
      <c r="T85" s="180"/>
      <c r="U85" s="116"/>
      <c r="V85" s="116"/>
    </row>
    <row r="86" spans="1:22" ht="14.4" thickBot="1" x14ac:dyDescent="0.3">
      <c r="A86" s="7" t="s">
        <v>96</v>
      </c>
      <c r="B86" s="11">
        <v>241.97</v>
      </c>
      <c r="C86" s="191">
        <v>1.0373186758689055</v>
      </c>
      <c r="D86" s="191">
        <v>3</v>
      </c>
      <c r="E86" s="191">
        <v>85</v>
      </c>
      <c r="F86" s="191">
        <v>7225</v>
      </c>
      <c r="G86" s="191">
        <v>614125</v>
      </c>
      <c r="L86" s="2"/>
      <c r="M86" s="2"/>
      <c r="R86" s="19">
        <f t="shared" si="4"/>
        <v>46597</v>
      </c>
      <c r="S86" s="176">
        <f>S85*(B232/B229)</f>
        <v>44.058053946155184</v>
      </c>
      <c r="T86" s="180"/>
      <c r="U86" s="116"/>
      <c r="V86" s="116"/>
    </row>
    <row r="87" spans="1:22" ht="14.4" thickBot="1" x14ac:dyDescent="0.3">
      <c r="A87" s="7" t="s">
        <v>97</v>
      </c>
      <c r="B87" s="11">
        <v>245.42</v>
      </c>
      <c r="C87" s="191">
        <v>1.4057534023306939</v>
      </c>
      <c r="D87" s="191">
        <v>4</v>
      </c>
      <c r="E87" s="191">
        <v>86</v>
      </c>
      <c r="F87" s="191">
        <v>7396</v>
      </c>
      <c r="G87" s="191">
        <v>636056</v>
      </c>
      <c r="L87" s="2"/>
      <c r="M87" s="2"/>
      <c r="R87" s="19">
        <f t="shared" si="4"/>
        <v>46627</v>
      </c>
      <c r="S87" s="176">
        <f>S86</f>
        <v>44.058053946155184</v>
      </c>
      <c r="T87" s="180"/>
      <c r="U87" s="116"/>
      <c r="V87" s="116"/>
    </row>
    <row r="88" spans="1:22" ht="14.4" thickBot="1" x14ac:dyDescent="0.3">
      <c r="A88" s="7" t="s">
        <v>98</v>
      </c>
      <c r="B88" s="11">
        <v>248.15</v>
      </c>
      <c r="C88" s="191">
        <v>1.1001410437235615</v>
      </c>
      <c r="D88" s="191">
        <v>5</v>
      </c>
      <c r="E88" s="191">
        <v>87</v>
      </c>
      <c r="F88" s="191">
        <v>7569</v>
      </c>
      <c r="G88" s="191">
        <v>658503</v>
      </c>
      <c r="L88" s="2"/>
      <c r="M88" s="2"/>
      <c r="R88" s="19">
        <f t="shared" si="4"/>
        <v>46657</v>
      </c>
      <c r="S88" s="176">
        <f>S87</f>
        <v>44.058053946155184</v>
      </c>
      <c r="T88" s="180"/>
      <c r="U88" s="116"/>
      <c r="V88" s="116"/>
    </row>
    <row r="89" spans="1:22" ht="14.4" thickBot="1" x14ac:dyDescent="0.3">
      <c r="A89" s="7" t="s">
        <v>99</v>
      </c>
      <c r="B89" s="11">
        <v>248.78</v>
      </c>
      <c r="C89" s="191">
        <v>0.25323579065841123</v>
      </c>
      <c r="D89" s="191">
        <v>6</v>
      </c>
      <c r="E89" s="191">
        <v>88</v>
      </c>
      <c r="F89" s="191">
        <v>7744</v>
      </c>
      <c r="G89" s="191">
        <v>681472</v>
      </c>
      <c r="L89" s="2"/>
      <c r="M89" s="2"/>
      <c r="R89" s="19">
        <f t="shared" si="4"/>
        <v>46687</v>
      </c>
      <c r="S89" s="176">
        <f>S88*(B235/B232)</f>
        <v>45.153924674994755</v>
      </c>
      <c r="T89" s="180"/>
      <c r="U89" s="116"/>
      <c r="V89" s="116"/>
    </row>
    <row r="90" spans="1:22" ht="14.4" thickBot="1" x14ac:dyDescent="0.3">
      <c r="A90" s="7" t="s">
        <v>100</v>
      </c>
      <c r="B90" s="11">
        <v>247.99</v>
      </c>
      <c r="C90" s="191">
        <v>-0.31856123230775113</v>
      </c>
      <c r="D90" s="191">
        <v>7</v>
      </c>
      <c r="E90" s="191">
        <v>89</v>
      </c>
      <c r="F90" s="191">
        <v>7921</v>
      </c>
      <c r="G90" s="191">
        <v>704969</v>
      </c>
      <c r="L90" s="2"/>
      <c r="M90" s="2"/>
      <c r="R90" s="19">
        <f t="shared" si="4"/>
        <v>46717</v>
      </c>
      <c r="S90" s="176">
        <f>S89</f>
        <v>45.153924674994755</v>
      </c>
      <c r="T90" s="180"/>
      <c r="U90" s="116"/>
      <c r="V90" s="116"/>
    </row>
    <row r="91" spans="1:22" ht="14.4" thickBot="1" x14ac:dyDescent="0.3">
      <c r="A91" s="7" t="s">
        <v>101</v>
      </c>
      <c r="B91" s="11">
        <v>250.43</v>
      </c>
      <c r="C91" s="191">
        <v>0.97432416244060127</v>
      </c>
      <c r="D91" s="191">
        <v>8</v>
      </c>
      <c r="E91" s="191">
        <v>90</v>
      </c>
      <c r="F91" s="191">
        <v>8100</v>
      </c>
      <c r="G91" s="191">
        <v>729000</v>
      </c>
      <c r="L91" s="2"/>
      <c r="M91" s="2"/>
      <c r="R91" s="19">
        <f t="shared" si="4"/>
        <v>46747</v>
      </c>
      <c r="S91" s="176">
        <f>S90</f>
        <v>45.153924674994755</v>
      </c>
      <c r="T91" s="180"/>
      <c r="U91" s="116"/>
      <c r="V91" s="116"/>
    </row>
    <row r="92" spans="1:22" ht="14.4" thickBot="1" x14ac:dyDescent="0.3">
      <c r="A92" s="7" t="s">
        <v>102</v>
      </c>
      <c r="B92" s="11">
        <v>254.25</v>
      </c>
      <c r="C92" s="191">
        <v>1.5024582104228095</v>
      </c>
      <c r="D92" s="191">
        <v>9</v>
      </c>
      <c r="E92" s="191">
        <v>91</v>
      </c>
      <c r="F92" s="191">
        <v>8281</v>
      </c>
      <c r="G92" s="191">
        <v>753571</v>
      </c>
      <c r="L92" s="2"/>
      <c r="M92" s="2"/>
      <c r="R92" s="19">
        <f t="shared" si="4"/>
        <v>46777</v>
      </c>
      <c r="S92" s="176">
        <f>S91*(B238/B235)</f>
        <v>46.265532478583268</v>
      </c>
      <c r="T92" s="180"/>
      <c r="U92" s="116"/>
      <c r="V92" s="116"/>
    </row>
    <row r="93" spans="1:22" ht="14.4" thickBot="1" x14ac:dyDescent="0.3">
      <c r="A93" s="7" t="s">
        <v>103</v>
      </c>
      <c r="B93" s="11">
        <v>253.74</v>
      </c>
      <c r="C93" s="191">
        <v>-0.20099314258689638</v>
      </c>
      <c r="D93" s="191">
        <v>10</v>
      </c>
      <c r="E93" s="191">
        <v>92</v>
      </c>
      <c r="F93" s="191">
        <v>8464</v>
      </c>
      <c r="G93" s="191">
        <v>778688</v>
      </c>
      <c r="L93" s="2"/>
      <c r="M93" s="2"/>
      <c r="R93" s="19">
        <f t="shared" si="4"/>
        <v>46807</v>
      </c>
      <c r="S93" s="176">
        <f>S92</f>
        <v>46.265532478583268</v>
      </c>
      <c r="T93" s="180"/>
      <c r="U93" s="116"/>
      <c r="V93" s="116"/>
    </row>
    <row r="94" spans="1:22" ht="14.4" thickBot="1" x14ac:dyDescent="0.3">
      <c r="A94" s="6" t="s">
        <v>104</v>
      </c>
      <c r="B94" s="10">
        <v>250.13</v>
      </c>
      <c r="C94" s="191">
        <v>-1.443249510254673</v>
      </c>
      <c r="D94" s="191">
        <v>11</v>
      </c>
      <c r="E94" s="191">
        <v>93</v>
      </c>
      <c r="F94" s="191">
        <v>8649</v>
      </c>
      <c r="G94" s="191">
        <v>804357</v>
      </c>
      <c r="L94" s="2"/>
      <c r="M94" s="2"/>
      <c r="R94" s="19">
        <f t="shared" si="4"/>
        <v>46837</v>
      </c>
      <c r="S94" s="176">
        <f>S93</f>
        <v>46.265532478583268</v>
      </c>
      <c r="T94" s="180"/>
      <c r="U94" s="116"/>
      <c r="V94" s="116"/>
    </row>
    <row r="95" spans="1:22" ht="14.4" thickBot="1" x14ac:dyDescent="0.3">
      <c r="A95" s="7" t="s">
        <v>105</v>
      </c>
      <c r="B95" s="11">
        <v>249.31</v>
      </c>
      <c r="C95" s="191">
        <v>-0.32890778548794397</v>
      </c>
      <c r="D95" s="191">
        <v>12</v>
      </c>
      <c r="E95" s="191">
        <v>94</v>
      </c>
      <c r="F95" s="191">
        <v>8836</v>
      </c>
      <c r="G95" s="191">
        <v>830584</v>
      </c>
      <c r="L95" s="2"/>
      <c r="M95" s="2"/>
      <c r="R95" s="19">
        <f t="shared" si="4"/>
        <v>46867</v>
      </c>
      <c r="S95" s="176">
        <f>S94*(B241/B238)</f>
        <v>47.392909200788949</v>
      </c>
      <c r="T95" s="180"/>
      <c r="U95" s="116"/>
      <c r="V95" s="116"/>
    </row>
    <row r="96" spans="1:22" ht="14.4" thickBot="1" x14ac:dyDescent="0.3">
      <c r="A96" s="7" t="s">
        <v>106</v>
      </c>
      <c r="B96" s="11">
        <v>250.67</v>
      </c>
      <c r="C96" s="191">
        <v>0.54254597678221783</v>
      </c>
      <c r="D96" s="191">
        <v>1</v>
      </c>
      <c r="E96" s="191">
        <v>95</v>
      </c>
      <c r="F96" s="191">
        <v>9025</v>
      </c>
      <c r="G96" s="191">
        <v>857375</v>
      </c>
      <c r="L96" s="2"/>
      <c r="M96" s="2"/>
      <c r="R96" s="19">
        <f t="shared" si="4"/>
        <v>46897</v>
      </c>
      <c r="S96" s="176">
        <f>S95</f>
        <v>47.392909200788949</v>
      </c>
      <c r="T96" s="180"/>
      <c r="U96" s="116"/>
      <c r="V96" s="116"/>
    </row>
    <row r="97" spans="1:22" ht="14.4" thickBot="1" x14ac:dyDescent="0.3">
      <c r="A97" s="7" t="s">
        <v>107</v>
      </c>
      <c r="B97" s="11">
        <v>250.16</v>
      </c>
      <c r="C97" s="191">
        <v>-0.20386952350495319</v>
      </c>
      <c r="D97" s="191">
        <v>2</v>
      </c>
      <c r="E97" s="191">
        <v>96</v>
      </c>
      <c r="F97" s="191">
        <v>9216</v>
      </c>
      <c r="G97" s="191">
        <v>884736</v>
      </c>
      <c r="L97" s="2"/>
      <c r="M97" s="2"/>
      <c r="R97" s="19">
        <f t="shared" si="4"/>
        <v>46927</v>
      </c>
      <c r="S97" s="176">
        <f>S96</f>
        <v>47.392909200788949</v>
      </c>
      <c r="T97" s="180"/>
      <c r="U97" s="116"/>
      <c r="V97" s="116"/>
    </row>
    <row r="98" spans="1:22" ht="14.4" thickBot="1" x14ac:dyDescent="0.3">
      <c r="A98" s="7" t="s">
        <v>108</v>
      </c>
      <c r="B98" s="11">
        <v>251.17</v>
      </c>
      <c r="C98" s="191">
        <v>0.40211808735119275</v>
      </c>
      <c r="D98" s="191">
        <v>3</v>
      </c>
      <c r="E98" s="191">
        <v>97</v>
      </c>
      <c r="F98" s="191">
        <v>9409</v>
      </c>
      <c r="G98" s="191">
        <v>912673</v>
      </c>
      <c r="L98" s="2"/>
      <c r="M98" s="2"/>
      <c r="R98" s="19">
        <f t="shared" si="4"/>
        <v>46957</v>
      </c>
      <c r="S98" s="176">
        <f>S97*(B244/B241)</f>
        <v>48.536074811274318</v>
      </c>
      <c r="T98" s="180"/>
      <c r="U98" s="116"/>
      <c r="V98" s="116"/>
    </row>
    <row r="99" spans="1:22" ht="14.4" thickBot="1" x14ac:dyDescent="0.3">
      <c r="A99" s="7" t="s">
        <v>109</v>
      </c>
      <c r="B99" s="11">
        <v>252.47</v>
      </c>
      <c r="C99" s="191">
        <v>0.51491266289064497</v>
      </c>
      <c r="D99" s="191">
        <v>4</v>
      </c>
      <c r="E99" s="191">
        <v>98</v>
      </c>
      <c r="F99" s="191">
        <v>9604</v>
      </c>
      <c r="G99" s="191">
        <v>941192</v>
      </c>
      <c r="L99" s="2"/>
      <c r="M99" s="2"/>
      <c r="R99" s="19">
        <f t="shared" si="4"/>
        <v>46987</v>
      </c>
      <c r="S99" s="176">
        <f>S98</f>
        <v>48.536074811274318</v>
      </c>
      <c r="T99" s="180"/>
      <c r="U99" s="116"/>
      <c r="V99" s="116"/>
    </row>
    <row r="100" spans="1:22" ht="14.4" thickBot="1" x14ac:dyDescent="0.3">
      <c r="A100" s="7" t="s">
        <v>110</v>
      </c>
      <c r="B100" s="11">
        <v>256.20999999999998</v>
      </c>
      <c r="C100" s="191">
        <v>1.4597400569844976</v>
      </c>
      <c r="D100" s="191">
        <v>5</v>
      </c>
      <c r="E100" s="191">
        <v>99</v>
      </c>
      <c r="F100" s="191">
        <v>9801</v>
      </c>
      <c r="G100" s="191">
        <v>970299</v>
      </c>
      <c r="L100" s="2"/>
      <c r="M100" s="2"/>
      <c r="R100" s="19">
        <f t="shared" si="4"/>
        <v>47017</v>
      </c>
      <c r="S100" s="176">
        <f>S99</f>
        <v>48.536074811274318</v>
      </c>
      <c r="T100" s="180"/>
      <c r="U100" s="116"/>
      <c r="V100" s="116"/>
    </row>
    <row r="101" spans="1:22" ht="14.4" thickBot="1" x14ac:dyDescent="0.3">
      <c r="A101" s="7" t="s">
        <v>111</v>
      </c>
      <c r="B101" s="11">
        <v>257.27</v>
      </c>
      <c r="C101" s="191">
        <v>0.41201850196291923</v>
      </c>
      <c r="D101" s="191">
        <v>6</v>
      </c>
      <c r="E101" s="191">
        <v>100</v>
      </c>
      <c r="F101" s="191">
        <v>10000</v>
      </c>
      <c r="G101" s="191">
        <v>1000000</v>
      </c>
      <c r="L101" s="2"/>
      <c r="M101" s="2"/>
      <c r="R101" s="19">
        <f t="shared" si="4"/>
        <v>47047</v>
      </c>
      <c r="S101" s="176">
        <f>S100*(B247/B244)</f>
        <v>49.695052363758478</v>
      </c>
      <c r="T101" s="180"/>
      <c r="U101" s="116"/>
      <c r="V101" s="116"/>
    </row>
    <row r="102" spans="1:22" ht="14.4" thickBot="1" x14ac:dyDescent="0.3">
      <c r="A102" s="7" t="s">
        <v>112</v>
      </c>
      <c r="B102" s="11">
        <v>257.81</v>
      </c>
      <c r="C102" s="191">
        <v>0.20945657654862904</v>
      </c>
      <c r="D102" s="191">
        <v>7</v>
      </c>
      <c r="E102" s="191">
        <v>101</v>
      </c>
      <c r="F102" s="191">
        <v>10201</v>
      </c>
      <c r="G102" s="191">
        <v>1030301</v>
      </c>
      <c r="L102" s="2"/>
      <c r="M102" s="2"/>
      <c r="R102" s="19">
        <f t="shared" si="4"/>
        <v>47077</v>
      </c>
      <c r="S102" s="176">
        <f>S101</f>
        <v>49.695052363758478</v>
      </c>
      <c r="T102" s="180"/>
      <c r="U102" s="116"/>
      <c r="V102" s="116"/>
    </row>
    <row r="103" spans="1:22" ht="14.4" thickBot="1" x14ac:dyDescent="0.3">
      <c r="A103" s="7" t="s">
        <v>113</v>
      </c>
      <c r="B103" s="11">
        <v>258.01</v>
      </c>
      <c r="C103" s="191">
        <v>7.7516375334284959E-2</v>
      </c>
      <c r="D103" s="191">
        <v>8</v>
      </c>
      <c r="E103" s="191">
        <v>102</v>
      </c>
      <c r="F103" s="191">
        <v>10404</v>
      </c>
      <c r="G103" s="191">
        <v>1061208</v>
      </c>
      <c r="L103" s="2"/>
      <c r="M103" s="2"/>
      <c r="R103" s="19">
        <f t="shared" si="4"/>
        <v>47107</v>
      </c>
      <c r="S103" s="176">
        <f>S102</f>
        <v>49.695052363758478</v>
      </c>
      <c r="T103" s="180"/>
      <c r="U103" s="116"/>
      <c r="V103" s="116"/>
    </row>
    <row r="104" spans="1:22" ht="14.4" thickBot="1" x14ac:dyDescent="0.3">
      <c r="A104" s="7" t="s">
        <v>114</v>
      </c>
      <c r="B104" s="11">
        <v>258.77</v>
      </c>
      <c r="C104" s="191">
        <v>0.29369710553773271</v>
      </c>
      <c r="D104" s="191">
        <v>9</v>
      </c>
      <c r="E104" s="191">
        <v>103</v>
      </c>
      <c r="F104" s="191">
        <v>10609</v>
      </c>
      <c r="G104" s="191">
        <v>1092727</v>
      </c>
      <c r="L104" s="2"/>
      <c r="M104" s="2"/>
      <c r="R104" s="19">
        <f t="shared" si="4"/>
        <v>47137</v>
      </c>
      <c r="S104" s="176">
        <f>S103*(B250/B247)</f>
        <v>50.86986240597917</v>
      </c>
      <c r="T104" s="180"/>
      <c r="U104" s="116"/>
      <c r="V104" s="116"/>
    </row>
    <row r="105" spans="1:22" ht="14.4" thickBot="1" x14ac:dyDescent="0.3">
      <c r="A105" s="7" t="s">
        <v>115</v>
      </c>
      <c r="B105" s="11">
        <v>260.94</v>
      </c>
      <c r="C105" s="191">
        <v>0.83160879895762085</v>
      </c>
      <c r="D105" s="191">
        <v>10</v>
      </c>
      <c r="E105" s="191">
        <v>104</v>
      </c>
      <c r="F105" s="191">
        <v>10816</v>
      </c>
      <c r="G105" s="191">
        <v>1124864</v>
      </c>
      <c r="L105" s="2"/>
      <c r="M105" s="2"/>
      <c r="R105" s="19">
        <f t="shared" si="4"/>
        <v>47167</v>
      </c>
      <c r="S105" s="176">
        <f>S104</f>
        <v>50.86986240597917</v>
      </c>
      <c r="T105" s="180"/>
      <c r="U105" s="116"/>
      <c r="V105" s="116"/>
    </row>
    <row r="106" spans="1:22" ht="14.4" thickBot="1" x14ac:dyDescent="0.3">
      <c r="A106" s="6" t="s">
        <v>116</v>
      </c>
      <c r="B106" s="10">
        <v>266.16000000000003</v>
      </c>
      <c r="C106" s="191">
        <v>1.9612263300270616</v>
      </c>
      <c r="D106" s="191">
        <v>11</v>
      </c>
      <c r="E106" s="191">
        <v>105</v>
      </c>
      <c r="F106" s="191">
        <v>11025</v>
      </c>
      <c r="G106" s="191">
        <v>1157625</v>
      </c>
      <c r="L106" s="2"/>
      <c r="M106" s="2"/>
      <c r="R106" s="19">
        <f t="shared" si="4"/>
        <v>47197</v>
      </c>
      <c r="S106" s="176">
        <f>S105</f>
        <v>50.86986240597917</v>
      </c>
      <c r="T106" s="180"/>
      <c r="U106" s="116"/>
      <c r="V106" s="116"/>
    </row>
    <row r="107" spans="1:22" ht="14.4" thickBot="1" x14ac:dyDescent="0.3">
      <c r="A107" s="7" t="s">
        <v>117</v>
      </c>
      <c r="B107" s="11">
        <v>274.08999999999997</v>
      </c>
      <c r="C107" s="191">
        <v>2.8932102594038276</v>
      </c>
      <c r="D107" s="191">
        <v>12</v>
      </c>
      <c r="E107" s="191">
        <v>106</v>
      </c>
      <c r="F107" s="191">
        <v>11236</v>
      </c>
      <c r="G107" s="191">
        <v>1191016</v>
      </c>
      <c r="L107" s="2"/>
      <c r="M107" s="2"/>
      <c r="R107" s="19">
        <f t="shared" si="4"/>
        <v>47227</v>
      </c>
      <c r="S107" s="176">
        <f>S106*(B253/B250)</f>
        <v>52.060521321551384</v>
      </c>
      <c r="T107" s="180"/>
      <c r="U107" s="116"/>
      <c r="V107" s="116"/>
    </row>
    <row r="108" spans="1:22" ht="14.4" thickBot="1" x14ac:dyDescent="0.3">
      <c r="A108" s="7" t="s">
        <v>118</v>
      </c>
      <c r="B108" s="11">
        <v>284.99</v>
      </c>
      <c r="C108" s="191">
        <v>3.8246956033545159</v>
      </c>
      <c r="D108" s="191">
        <v>1</v>
      </c>
      <c r="E108" s="191">
        <v>107</v>
      </c>
      <c r="F108" s="191">
        <v>11449</v>
      </c>
      <c r="G108" s="191">
        <v>1225043</v>
      </c>
      <c r="L108" s="2"/>
      <c r="M108" s="2"/>
      <c r="R108" s="19">
        <f t="shared" si="4"/>
        <v>47257</v>
      </c>
      <c r="S108" s="176">
        <f>S107</f>
        <v>52.060521321551384</v>
      </c>
      <c r="T108" s="180"/>
      <c r="U108" s="116"/>
      <c r="V108" s="116"/>
    </row>
    <row r="109" spans="1:22" ht="14.4" thickBot="1" x14ac:dyDescent="0.3">
      <c r="A109" s="7" t="s">
        <v>119</v>
      </c>
      <c r="B109" s="11">
        <v>288.58999999999997</v>
      </c>
      <c r="C109" s="191">
        <v>1.2474444713953936</v>
      </c>
      <c r="D109" s="191">
        <v>2</v>
      </c>
      <c r="E109" s="191">
        <v>108</v>
      </c>
      <c r="F109" s="191">
        <v>11664</v>
      </c>
      <c r="G109" s="191">
        <v>1259712</v>
      </c>
      <c r="L109" s="2"/>
      <c r="M109" s="2"/>
      <c r="R109" s="19">
        <f t="shared" si="4"/>
        <v>47287</v>
      </c>
      <c r="S109" s="176">
        <f>S108</f>
        <v>52.060521321551384</v>
      </c>
      <c r="T109" s="180"/>
      <c r="U109" s="116"/>
      <c r="V109" s="116"/>
    </row>
    <row r="110" spans="1:22" ht="14.4" thickBot="1" x14ac:dyDescent="0.3">
      <c r="A110" s="7" t="s">
        <v>120</v>
      </c>
      <c r="B110" s="11">
        <v>291.58</v>
      </c>
      <c r="C110" s="191">
        <v>1.0254475615611527</v>
      </c>
      <c r="D110" s="191">
        <v>3</v>
      </c>
      <c r="E110" s="191">
        <v>109</v>
      </c>
      <c r="F110" s="191">
        <v>11881</v>
      </c>
      <c r="G110" s="191">
        <v>1295029</v>
      </c>
      <c r="L110" s="2"/>
      <c r="M110" s="2"/>
      <c r="R110" s="19">
        <f t="shared" si="4"/>
        <v>47317</v>
      </c>
      <c r="S110" s="176">
        <f>S109*(B256/B253)</f>
        <v>53.26704561140496</v>
      </c>
      <c r="T110" s="180"/>
      <c r="U110" s="116"/>
      <c r="V110" s="116"/>
    </row>
    <row r="111" spans="1:22" ht="14.4" thickBot="1" x14ac:dyDescent="0.3">
      <c r="A111" s="7" t="s">
        <v>121</v>
      </c>
      <c r="B111" s="11">
        <v>293.79000000000002</v>
      </c>
      <c r="C111" s="191">
        <v>0.7522379931243528</v>
      </c>
      <c r="D111" s="191">
        <v>4</v>
      </c>
      <c r="E111" s="191">
        <v>110</v>
      </c>
      <c r="F111" s="191">
        <v>12100</v>
      </c>
      <c r="G111" s="191">
        <v>1331000</v>
      </c>
      <c r="L111" s="2"/>
      <c r="M111" s="2"/>
      <c r="R111" s="19">
        <f t="shared" si="4"/>
        <v>47347</v>
      </c>
      <c r="S111" s="176">
        <f>S110</f>
        <v>53.26704561140496</v>
      </c>
      <c r="T111" s="180"/>
      <c r="U111" s="116"/>
      <c r="V111" s="116"/>
    </row>
    <row r="112" spans="1:22" ht="14.4" thickBot="1" x14ac:dyDescent="0.3">
      <c r="A112" s="7" t="s">
        <v>122</v>
      </c>
      <c r="B112" s="11">
        <v>295.31</v>
      </c>
      <c r="C112" s="191">
        <v>0.51471335207069924</v>
      </c>
      <c r="D112" s="191">
        <v>5</v>
      </c>
      <c r="E112" s="191">
        <v>111</v>
      </c>
      <c r="F112" s="191">
        <v>12321</v>
      </c>
      <c r="G112" s="191">
        <v>1367631</v>
      </c>
      <c r="L112" s="2"/>
      <c r="M112" s="2"/>
      <c r="R112" s="19">
        <f t="shared" si="4"/>
        <v>47377</v>
      </c>
      <c r="S112" s="176">
        <f>S111</f>
        <v>53.26704561140496</v>
      </c>
      <c r="T112" s="180"/>
      <c r="U112" s="116"/>
      <c r="V112" s="116"/>
    </row>
    <row r="113" spans="1:22" ht="14.4" thickBot="1" x14ac:dyDescent="0.3">
      <c r="A113" s="7" t="s">
        <v>123</v>
      </c>
      <c r="B113" s="11">
        <v>295.52</v>
      </c>
      <c r="C113" s="191">
        <v>7.1061180292359083E-2</v>
      </c>
      <c r="D113" s="191">
        <v>6</v>
      </c>
      <c r="E113" s="191">
        <v>112</v>
      </c>
      <c r="F113" s="191">
        <v>12544</v>
      </c>
      <c r="G113" s="191">
        <v>1404928</v>
      </c>
      <c r="L113" s="2"/>
      <c r="M113" s="2"/>
      <c r="R113" s="19">
        <f t="shared" si="4"/>
        <v>47407</v>
      </c>
      <c r="S113" s="176">
        <f>S112*(B259/B256)</f>
        <v>54.48944965481428</v>
      </c>
      <c r="T113" s="180"/>
      <c r="U113" s="116"/>
      <c r="V113" s="116"/>
    </row>
    <row r="114" spans="1:22" ht="14.4" thickBot="1" x14ac:dyDescent="0.3">
      <c r="A114" s="7" t="s">
        <v>124</v>
      </c>
      <c r="B114" s="11">
        <v>297.64999999999998</v>
      </c>
      <c r="C114" s="191">
        <v>0.7156055770199885</v>
      </c>
      <c r="D114" s="191">
        <v>7</v>
      </c>
      <c r="E114" s="191">
        <v>113</v>
      </c>
      <c r="F114" s="191">
        <v>12769</v>
      </c>
      <c r="G114" s="191">
        <v>1442897</v>
      </c>
      <c r="L114" s="2"/>
      <c r="M114" s="2"/>
      <c r="R114" s="19">
        <f t="shared" si="4"/>
        <v>47437</v>
      </c>
      <c r="S114" s="176">
        <f>S113</f>
        <v>54.48944965481428</v>
      </c>
      <c r="T114" s="180"/>
      <c r="U114" s="116"/>
      <c r="V114" s="116"/>
    </row>
    <row r="115" spans="1:22" ht="14.4" thickBot="1" x14ac:dyDescent="0.3">
      <c r="A115" s="7" t="s">
        <v>125</v>
      </c>
      <c r="B115" s="11">
        <v>300.18</v>
      </c>
      <c r="C115" s="191">
        <v>0.84282763675129246</v>
      </c>
      <c r="D115" s="191">
        <v>8</v>
      </c>
      <c r="E115" s="191">
        <v>114</v>
      </c>
      <c r="F115" s="191">
        <v>12996</v>
      </c>
      <c r="G115" s="191">
        <v>1481544</v>
      </c>
      <c r="L115" s="2"/>
      <c r="M115" s="2"/>
      <c r="R115" s="19">
        <f t="shared" si="4"/>
        <v>47467</v>
      </c>
      <c r="S115" s="176">
        <f>S114</f>
        <v>54.48944965481428</v>
      </c>
      <c r="T115" s="180"/>
      <c r="U115" s="116"/>
      <c r="V115" s="116"/>
    </row>
    <row r="116" spans="1:22" ht="14.4" thickBot="1" x14ac:dyDescent="0.3">
      <c r="A116" s="7" t="s">
        <v>126</v>
      </c>
      <c r="B116" s="11">
        <v>300.89999999999998</v>
      </c>
      <c r="C116" s="191">
        <v>0.23928215353937204</v>
      </c>
      <c r="D116" s="191">
        <v>9</v>
      </c>
      <c r="E116" s="191">
        <v>115</v>
      </c>
      <c r="F116" s="191">
        <v>13225</v>
      </c>
      <c r="G116" s="191">
        <v>1520875</v>
      </c>
      <c r="L116" s="2"/>
      <c r="M116" s="2"/>
      <c r="R116" s="19">
        <f t="shared" si="4"/>
        <v>47497</v>
      </c>
      <c r="S116" s="176">
        <f>S115*(B262/B259)</f>
        <v>55.727745979265364</v>
      </c>
      <c r="T116" s="180"/>
      <c r="U116" s="116"/>
      <c r="V116" s="116"/>
    </row>
    <row r="117" spans="1:22" ht="14.4" thickBot="1" x14ac:dyDescent="0.3">
      <c r="A117" s="7" t="s">
        <v>127</v>
      </c>
      <c r="B117" s="11">
        <v>306.04000000000002</v>
      </c>
      <c r="C117" s="191">
        <v>1.6795190171219589</v>
      </c>
      <c r="D117" s="191">
        <v>10</v>
      </c>
      <c r="E117" s="191">
        <v>116</v>
      </c>
      <c r="F117" s="191">
        <v>13456</v>
      </c>
      <c r="G117" s="191">
        <v>1560896</v>
      </c>
      <c r="L117" s="2"/>
      <c r="M117" s="2"/>
      <c r="R117" s="19">
        <f t="shared" si="4"/>
        <v>47527</v>
      </c>
      <c r="S117" s="176">
        <f>S116</f>
        <v>55.727745979265364</v>
      </c>
      <c r="T117" s="180"/>
      <c r="U117" s="116"/>
      <c r="V117" s="116"/>
    </row>
    <row r="118" spans="1:22" ht="14.4" thickBot="1" x14ac:dyDescent="0.3">
      <c r="A118" s="6" t="s">
        <v>128</v>
      </c>
      <c r="B118" s="10">
        <v>312.20999999999998</v>
      </c>
      <c r="C118" s="191">
        <v>1.9762339451010407</v>
      </c>
      <c r="D118" s="191">
        <v>11</v>
      </c>
      <c r="E118" s="191">
        <v>117</v>
      </c>
      <c r="F118" s="191">
        <v>13689</v>
      </c>
      <c r="G118" s="191">
        <v>1601613</v>
      </c>
      <c r="L118" s="2"/>
      <c r="M118" s="2"/>
      <c r="R118" s="19">
        <f t="shared" si="4"/>
        <v>47557</v>
      </c>
      <c r="S118" s="176">
        <f>S117</f>
        <v>55.727745979265364</v>
      </c>
      <c r="T118" s="180"/>
      <c r="U118" s="116"/>
      <c r="V118" s="116"/>
    </row>
    <row r="119" spans="1:22" ht="14.4" thickBot="1" x14ac:dyDescent="0.3">
      <c r="A119" s="7" t="s">
        <v>129</v>
      </c>
      <c r="B119" s="11">
        <v>316.48</v>
      </c>
      <c r="C119" s="191">
        <v>1.3492163801820141</v>
      </c>
      <c r="D119" s="191">
        <v>12</v>
      </c>
      <c r="E119" s="191">
        <v>118</v>
      </c>
      <c r="F119" s="191">
        <v>13924</v>
      </c>
      <c r="G119" s="191">
        <v>1643032</v>
      </c>
      <c r="L119" s="2"/>
      <c r="M119" s="2"/>
      <c r="R119" s="19">
        <f t="shared" si="4"/>
        <v>47587</v>
      </c>
      <c r="S119" s="176">
        <f>S118*(B265/B262)</f>
        <v>56.981946389443507</v>
      </c>
      <c r="T119" s="180"/>
      <c r="U119" s="116"/>
      <c r="V119" s="116"/>
    </row>
    <row r="120" spans="1:22" ht="14.4" thickBot="1" x14ac:dyDescent="0.3">
      <c r="A120" s="7" t="s">
        <v>130</v>
      </c>
      <c r="B120" s="11">
        <v>319.60000000000002</v>
      </c>
      <c r="C120" s="191">
        <v>0.97622027534418154</v>
      </c>
      <c r="D120" s="191">
        <v>1</v>
      </c>
      <c r="E120" s="191">
        <v>119</v>
      </c>
      <c r="F120" s="191">
        <v>14161</v>
      </c>
      <c r="G120" s="191">
        <v>1685159</v>
      </c>
      <c r="L120" s="2"/>
      <c r="M120" s="2"/>
      <c r="R120" s="19">
        <f t="shared" si="4"/>
        <v>47617</v>
      </c>
      <c r="S120" s="176">
        <f>S119</f>
        <v>56.981946389443507</v>
      </c>
      <c r="T120" s="180"/>
      <c r="U120" s="116"/>
      <c r="V120" s="116"/>
    </row>
    <row r="121" spans="1:22" ht="14.4" thickBot="1" x14ac:dyDescent="0.3">
      <c r="A121" s="7" t="s">
        <v>131</v>
      </c>
      <c r="B121" s="11">
        <v>328.17</v>
      </c>
      <c r="C121" s="191">
        <v>2.6114513819057175</v>
      </c>
      <c r="D121" s="191">
        <v>2</v>
      </c>
      <c r="E121" s="191">
        <v>120</v>
      </c>
      <c r="F121" s="191">
        <v>14400</v>
      </c>
      <c r="G121" s="191">
        <v>1728000</v>
      </c>
      <c r="L121" s="2"/>
      <c r="M121" s="2"/>
      <c r="R121" s="19">
        <f t="shared" si="4"/>
        <v>47647</v>
      </c>
      <c r="S121" s="176">
        <f>S120</f>
        <v>56.981946389443507</v>
      </c>
      <c r="T121" s="180"/>
      <c r="U121" s="116"/>
      <c r="V121" s="116"/>
    </row>
    <row r="122" spans="1:22" ht="14.4" thickBot="1" x14ac:dyDescent="0.3">
      <c r="A122" s="7" t="s">
        <v>132</v>
      </c>
      <c r="B122" s="11">
        <v>333.21</v>
      </c>
      <c r="C122" s="191">
        <v>1.5125596470694047</v>
      </c>
      <c r="D122" s="191">
        <v>3</v>
      </c>
      <c r="E122" s="191">
        <v>121</v>
      </c>
      <c r="F122" s="191">
        <v>14641</v>
      </c>
      <c r="G122" s="191">
        <v>1771561</v>
      </c>
      <c r="L122" s="2"/>
      <c r="M122" s="2"/>
      <c r="R122" s="19">
        <f t="shared" si="4"/>
        <v>47677</v>
      </c>
      <c r="S122" s="176">
        <f>S121*(B268/B265)</f>
        <v>58.252061263688873</v>
      </c>
      <c r="T122" s="180"/>
      <c r="U122" s="116"/>
      <c r="V122" s="116"/>
    </row>
    <row r="123" spans="1:22" ht="14.4" thickBot="1" x14ac:dyDescent="0.3">
      <c r="A123" s="7" t="s">
        <v>133</v>
      </c>
      <c r="B123" s="11">
        <v>341.88</v>
      </c>
      <c r="C123" s="191">
        <v>2.5359775359775405</v>
      </c>
      <c r="D123" s="191">
        <v>4</v>
      </c>
      <c r="E123" s="191">
        <v>122</v>
      </c>
      <c r="F123" s="191">
        <v>14884</v>
      </c>
      <c r="G123" s="191">
        <v>1815848</v>
      </c>
      <c r="L123" s="2"/>
      <c r="M123" s="2"/>
      <c r="R123" s="19">
        <f t="shared" si="4"/>
        <v>47707</v>
      </c>
      <c r="S123" s="176">
        <f>S122</f>
        <v>58.252061263688873</v>
      </c>
      <c r="T123" s="180"/>
      <c r="U123" s="116"/>
      <c r="V123" s="116"/>
    </row>
    <row r="124" spans="1:22" ht="14.4" thickBot="1" x14ac:dyDescent="0.3">
      <c r="A124" s="7" t="s">
        <v>134</v>
      </c>
      <c r="B124" s="11">
        <v>354.85</v>
      </c>
      <c r="C124" s="191">
        <v>3.6550655206425322</v>
      </c>
      <c r="D124" s="191">
        <v>5</v>
      </c>
      <c r="E124" s="191">
        <v>123</v>
      </c>
      <c r="F124" s="191">
        <v>15129</v>
      </c>
      <c r="G124" s="191">
        <v>1860867</v>
      </c>
      <c r="L124" s="2"/>
      <c r="M124" s="2"/>
      <c r="R124" s="19">
        <f t="shared" si="4"/>
        <v>47737</v>
      </c>
      <c r="S124" s="176">
        <f>S123</f>
        <v>58.252061263688873</v>
      </c>
      <c r="T124" s="180"/>
      <c r="U124" s="116"/>
      <c r="V124" s="116"/>
    </row>
    <row r="125" spans="1:22" ht="14.4" thickBot="1" x14ac:dyDescent="0.3">
      <c r="A125" s="7" t="s">
        <v>134</v>
      </c>
      <c r="B125" s="11">
        <v>354.85</v>
      </c>
      <c r="C125" s="191">
        <v>3.6550655206425322</v>
      </c>
      <c r="D125" s="191">
        <v>6</v>
      </c>
      <c r="E125" s="191">
        <v>124</v>
      </c>
      <c r="F125" s="191">
        <v>15376</v>
      </c>
      <c r="G125" s="191">
        <v>1906624</v>
      </c>
      <c r="L125" s="2"/>
      <c r="M125" s="2"/>
      <c r="R125" s="19">
        <f t="shared" si="4"/>
        <v>47767</v>
      </c>
      <c r="S125" s="176">
        <f>S124*(B271/B268)</f>
        <v>59.538099895832751</v>
      </c>
      <c r="T125" s="180"/>
      <c r="U125" s="116"/>
      <c r="V125" s="116"/>
    </row>
    <row r="126" spans="1:22" ht="14.4" thickBot="1" x14ac:dyDescent="0.3">
      <c r="A126" s="7" t="s">
        <v>135</v>
      </c>
      <c r="B126" s="11">
        <v>372.06</v>
      </c>
      <c r="C126" s="191">
        <v>1.7362790947696554</v>
      </c>
      <c r="D126" s="191">
        <v>7</v>
      </c>
      <c r="E126" s="191">
        <v>125</v>
      </c>
      <c r="F126" s="191">
        <v>15625</v>
      </c>
      <c r="G126" s="191">
        <v>1953125</v>
      </c>
      <c r="L126" s="2"/>
      <c r="M126" s="2"/>
      <c r="R126" s="19">
        <f t="shared" si="4"/>
        <v>47797</v>
      </c>
      <c r="S126" s="176">
        <f>S125</f>
        <v>59.538099895832751</v>
      </c>
      <c r="T126" s="180"/>
      <c r="U126" s="116"/>
      <c r="V126" s="116"/>
    </row>
    <row r="127" spans="1:22" ht="14.4" thickBot="1" x14ac:dyDescent="0.3">
      <c r="A127" s="7" t="s">
        <v>136</v>
      </c>
      <c r="B127" s="11">
        <v>396.62</v>
      </c>
      <c r="C127" s="191">
        <v>6.1923251474963452</v>
      </c>
      <c r="D127" s="191">
        <v>8</v>
      </c>
      <c r="E127" s="191">
        <v>126</v>
      </c>
      <c r="F127" s="191">
        <v>15876</v>
      </c>
      <c r="G127" s="191">
        <v>2000376</v>
      </c>
      <c r="L127" s="2"/>
      <c r="M127" s="2"/>
      <c r="R127" s="19">
        <f t="shared" si="4"/>
        <v>47827</v>
      </c>
      <c r="S127" s="176">
        <f>S126</f>
        <v>59.538099895832751</v>
      </c>
      <c r="T127" s="180"/>
      <c r="U127" s="116"/>
      <c r="V127" s="116"/>
    </row>
    <row r="128" spans="1:22" ht="14.4" thickBot="1" x14ac:dyDescent="0.3">
      <c r="A128" s="7" t="s">
        <v>137</v>
      </c>
      <c r="B128" s="11">
        <v>439.78</v>
      </c>
      <c r="C128" s="191">
        <v>9.8139979080449251</v>
      </c>
      <c r="D128" s="191">
        <v>9</v>
      </c>
      <c r="E128" s="191">
        <v>127</v>
      </c>
      <c r="F128" s="191">
        <v>16129</v>
      </c>
      <c r="G128" s="191">
        <v>2048383</v>
      </c>
      <c r="L128" s="2"/>
      <c r="M128" s="2"/>
      <c r="R128" s="19">
        <f t="shared" si="4"/>
        <v>47857</v>
      </c>
      <c r="S128" s="176">
        <f>S127*(B274/B271)</f>
        <v>60.840070790249776</v>
      </c>
      <c r="T128" s="180"/>
      <c r="U128" s="116"/>
      <c r="V128" s="116"/>
    </row>
    <row r="129" spans="1:22" ht="14.4" thickBot="1" x14ac:dyDescent="0.3">
      <c r="A129" s="7" t="s">
        <v>138</v>
      </c>
      <c r="B129" s="11">
        <v>443.78</v>
      </c>
      <c r="C129" s="191">
        <v>0.90134751453422868</v>
      </c>
      <c r="D129" s="191">
        <v>10</v>
      </c>
      <c r="E129" s="191">
        <v>128</v>
      </c>
      <c r="F129" s="191">
        <v>16384</v>
      </c>
      <c r="G129" s="191">
        <v>2097152</v>
      </c>
      <c r="L129" s="2"/>
      <c r="M129" s="2"/>
      <c r="R129" s="19">
        <f t="shared" si="4"/>
        <v>47887</v>
      </c>
      <c r="S129" s="176">
        <f>S128</f>
        <v>60.840070790249776</v>
      </c>
      <c r="T129" s="180"/>
      <c r="U129" s="116"/>
      <c r="V129" s="116"/>
    </row>
    <row r="130" spans="1:22" ht="14.4" thickBot="1" x14ac:dyDescent="0.3">
      <c r="A130" s="7" t="s">
        <v>139</v>
      </c>
      <c r="B130" s="11">
        <v>432.55</v>
      </c>
      <c r="C130" s="191">
        <v>-2.5962316495202775</v>
      </c>
      <c r="D130" s="191">
        <v>11</v>
      </c>
      <c r="E130" s="191">
        <v>129</v>
      </c>
      <c r="F130" s="191">
        <v>16641</v>
      </c>
      <c r="G130" s="191">
        <v>2146689</v>
      </c>
      <c r="L130" s="2"/>
      <c r="M130" s="2"/>
      <c r="R130" s="19">
        <f t="shared" si="4"/>
        <v>47917</v>
      </c>
      <c r="S130" s="176">
        <f>S129</f>
        <v>60.840070790249776</v>
      </c>
      <c r="T130" s="180"/>
      <c r="U130" s="116"/>
      <c r="V130" s="116"/>
    </row>
    <row r="131" spans="1:22" ht="14.4" thickBot="1" x14ac:dyDescent="0.3">
      <c r="A131" s="7" t="s">
        <v>140</v>
      </c>
      <c r="B131" s="11">
        <v>422.94</v>
      </c>
      <c r="C131" s="191">
        <v>-2.2721899087341026</v>
      </c>
      <c r="D131" s="191">
        <v>12</v>
      </c>
      <c r="E131" s="191">
        <v>130</v>
      </c>
      <c r="F131" s="191">
        <v>16900</v>
      </c>
      <c r="G131" s="191">
        <v>2197000</v>
      </c>
      <c r="L131" s="2"/>
      <c r="M131" s="2"/>
      <c r="R131" s="19">
        <f t="shared" si="4"/>
        <v>47947</v>
      </c>
      <c r="S131" s="176">
        <f>S130*(B277/B274)</f>
        <v>62.15798150451166</v>
      </c>
      <c r="T131" s="180"/>
      <c r="U131" s="116"/>
      <c r="V131" s="116"/>
    </row>
    <row r="132" spans="1:22" ht="14.4" thickBot="1" x14ac:dyDescent="0.3">
      <c r="A132" s="7" t="s">
        <v>141</v>
      </c>
      <c r="B132" s="11">
        <v>424.86</v>
      </c>
      <c r="C132" s="191">
        <v>0.45191357152944872</v>
      </c>
      <c r="D132" s="191">
        <v>1</v>
      </c>
      <c r="E132" s="191">
        <v>131</v>
      </c>
      <c r="F132" s="191">
        <v>17161</v>
      </c>
      <c r="G132" s="191">
        <v>2248091</v>
      </c>
      <c r="L132" s="2"/>
      <c r="M132" s="2"/>
      <c r="R132" s="19">
        <f t="shared" ref="R132:R195" si="5">R131+30</f>
        <v>47977</v>
      </c>
      <c r="S132" s="176">
        <f>S131</f>
        <v>62.15798150451166</v>
      </c>
      <c r="T132" s="180"/>
      <c r="U132" s="116"/>
      <c r="V132" s="116"/>
    </row>
    <row r="133" spans="1:22" ht="14.4" thickBot="1" x14ac:dyDescent="0.3">
      <c r="A133" s="7" t="s">
        <v>142</v>
      </c>
      <c r="B133" s="11">
        <v>425.26</v>
      </c>
      <c r="C133" s="191">
        <v>9.4060104406710546E-2</v>
      </c>
      <c r="D133" s="191">
        <v>2</v>
      </c>
      <c r="E133" s="191">
        <v>132</v>
      </c>
      <c r="F133" s="191">
        <v>17424</v>
      </c>
      <c r="G133" s="191">
        <v>2299968</v>
      </c>
      <c r="L133" s="2"/>
      <c r="M133" s="2"/>
      <c r="R133" s="19">
        <f t="shared" si="5"/>
        <v>48007</v>
      </c>
      <c r="S133" s="176">
        <f>S132</f>
        <v>62.15798150451166</v>
      </c>
      <c r="T133" s="180"/>
      <c r="U133" s="116"/>
      <c r="V133" s="116"/>
    </row>
    <row r="134" spans="1:22" ht="14.4" thickBot="1" x14ac:dyDescent="0.3">
      <c r="A134" s="7" t="s">
        <v>143</v>
      </c>
      <c r="B134" s="11">
        <v>431.98</v>
      </c>
      <c r="C134" s="191">
        <v>1.5556275753507169</v>
      </c>
      <c r="D134" s="191">
        <v>3</v>
      </c>
      <c r="E134" s="191">
        <v>133</v>
      </c>
      <c r="F134" s="191">
        <v>17689</v>
      </c>
      <c r="G134" s="191">
        <v>2352637</v>
      </c>
      <c r="L134" s="2"/>
      <c r="M134" s="2"/>
      <c r="R134" s="19">
        <f t="shared" si="5"/>
        <v>48037</v>
      </c>
      <c r="S134" s="176">
        <f>S133*(B280/B277)</f>
        <v>63.491838849845067</v>
      </c>
      <c r="T134" s="180"/>
      <c r="U134" s="116"/>
      <c r="V134" s="116"/>
    </row>
    <row r="135" spans="1:22" ht="14.4" thickBot="1" x14ac:dyDescent="0.3">
      <c r="A135" s="7" t="s">
        <v>144</v>
      </c>
      <c r="B135" s="11">
        <v>444.85</v>
      </c>
      <c r="C135" s="191">
        <v>2.8931100370911551</v>
      </c>
      <c r="D135" s="191">
        <v>4</v>
      </c>
      <c r="E135" s="191">
        <v>134</v>
      </c>
      <c r="F135" s="191">
        <v>17956</v>
      </c>
      <c r="G135" s="191">
        <v>2406104</v>
      </c>
      <c r="L135" s="2"/>
      <c r="M135" s="2"/>
      <c r="R135" s="19">
        <f t="shared" si="5"/>
        <v>48067</v>
      </c>
      <c r="S135" s="176">
        <f>S134</f>
        <v>63.491838849845067</v>
      </c>
      <c r="T135" s="180"/>
      <c r="U135" s="116"/>
      <c r="V135" s="116"/>
    </row>
    <row r="136" spans="1:22" ht="14.4" thickBot="1" x14ac:dyDescent="0.3">
      <c r="A136" s="7" t="s">
        <v>145</v>
      </c>
      <c r="B136" s="11">
        <v>456.74</v>
      </c>
      <c r="C136" s="191">
        <v>2.6032315978455984</v>
      </c>
      <c r="D136" s="191">
        <v>5</v>
      </c>
      <c r="E136" s="191">
        <v>135</v>
      </c>
      <c r="F136" s="191">
        <v>18225</v>
      </c>
      <c r="G136" s="191">
        <v>2460375</v>
      </c>
      <c r="L136" s="2"/>
      <c r="M136" s="2"/>
      <c r="R136" s="19">
        <f t="shared" si="5"/>
        <v>48097</v>
      </c>
      <c r="S136" s="176">
        <f>S135</f>
        <v>63.491838849845067</v>
      </c>
      <c r="T136" s="180"/>
      <c r="U136" s="116"/>
      <c r="V136" s="116"/>
    </row>
    <row r="137" spans="1:22" ht="14.4" thickBot="1" x14ac:dyDescent="0.3">
      <c r="A137" s="7" t="s">
        <v>146</v>
      </c>
      <c r="B137" s="11">
        <v>457.16</v>
      </c>
      <c r="C137" s="191">
        <v>9.1871554816697842E-2</v>
      </c>
      <c r="D137" s="191">
        <v>6</v>
      </c>
      <c r="E137" s="191">
        <v>136</v>
      </c>
      <c r="F137" s="191">
        <v>18496</v>
      </c>
      <c r="G137" s="191">
        <v>2515456</v>
      </c>
      <c r="L137" s="9"/>
      <c r="R137" s="19">
        <f t="shared" si="5"/>
        <v>48127</v>
      </c>
      <c r="S137" s="176">
        <f>S136*(B283/B280)</f>
        <v>64.841648987003779</v>
      </c>
      <c r="T137" s="180"/>
      <c r="U137" s="116"/>
      <c r="V137" s="116"/>
    </row>
    <row r="138" spans="1:22" ht="14.4" thickBot="1" x14ac:dyDescent="0.3">
      <c r="A138" s="7" t="s">
        <v>147</v>
      </c>
      <c r="B138" s="11">
        <v>452.63</v>
      </c>
      <c r="C138" s="191">
        <v>-1.0008174447120231</v>
      </c>
      <c r="D138" s="191">
        <v>7</v>
      </c>
      <c r="E138" s="191">
        <v>137</v>
      </c>
      <c r="F138" s="191">
        <v>18769</v>
      </c>
      <c r="G138" s="191">
        <v>2571353</v>
      </c>
      <c r="L138" s="9"/>
      <c r="R138" s="19">
        <f t="shared" si="5"/>
        <v>48157</v>
      </c>
      <c r="S138" s="176">
        <f>S137</f>
        <v>64.841648987003779</v>
      </c>
      <c r="T138" s="180"/>
      <c r="U138" s="116"/>
      <c r="V138" s="116"/>
    </row>
    <row r="139" spans="1:22" ht="14.4" thickBot="1" x14ac:dyDescent="0.3">
      <c r="A139" s="7" t="s">
        <v>148</v>
      </c>
      <c r="B139" s="11">
        <v>449.96</v>
      </c>
      <c r="C139" s="191">
        <v>-0.59338607876256022</v>
      </c>
      <c r="D139" s="191">
        <v>8</v>
      </c>
      <c r="E139" s="191">
        <v>138</v>
      </c>
      <c r="F139" s="191">
        <v>19044</v>
      </c>
      <c r="G139" s="191">
        <v>2628072</v>
      </c>
      <c r="L139" s="9"/>
      <c r="R139" s="19">
        <f t="shared" si="5"/>
        <v>48187</v>
      </c>
      <c r="S139" s="176">
        <f>S138</f>
        <v>64.841648987003779</v>
      </c>
      <c r="T139" s="180"/>
      <c r="U139" s="116"/>
      <c r="V139" s="116"/>
    </row>
    <row r="140" spans="1:22" ht="14.4" thickBot="1" x14ac:dyDescent="0.3">
      <c r="A140" s="7" t="s">
        <v>149</v>
      </c>
      <c r="B140" s="11">
        <v>450.55</v>
      </c>
      <c r="C140" s="191">
        <v>0.13095105981578778</v>
      </c>
      <c r="D140" s="191">
        <v>9</v>
      </c>
      <c r="E140" s="191">
        <v>139</v>
      </c>
      <c r="F140" s="191">
        <v>19321</v>
      </c>
      <c r="G140" s="191">
        <v>2685619</v>
      </c>
      <c r="L140" s="9"/>
      <c r="R140" s="19">
        <f t="shared" si="5"/>
        <v>48217</v>
      </c>
      <c r="S140" s="176">
        <f>S139*(B286/B283)</f>
        <v>66.20741742792174</v>
      </c>
      <c r="T140" s="180"/>
      <c r="U140" s="116"/>
      <c r="V140" s="116"/>
    </row>
    <row r="141" spans="1:22" ht="14.4" thickBot="1" x14ac:dyDescent="0.3">
      <c r="A141" s="7" t="s">
        <v>150</v>
      </c>
      <c r="B141" s="11">
        <v>451.31</v>
      </c>
      <c r="C141" s="191">
        <v>0.16839866167379205</v>
      </c>
      <c r="D141" s="191">
        <v>10</v>
      </c>
      <c r="E141" s="191">
        <v>140</v>
      </c>
      <c r="F141" s="191">
        <v>19600</v>
      </c>
      <c r="G141" s="191">
        <v>2744000</v>
      </c>
      <c r="L141" s="9"/>
      <c r="R141" s="19">
        <f t="shared" si="5"/>
        <v>48247</v>
      </c>
      <c r="S141" s="176">
        <f>S140</f>
        <v>66.20741742792174</v>
      </c>
      <c r="T141" s="180"/>
      <c r="U141" s="116"/>
      <c r="V141" s="116"/>
    </row>
    <row r="142" spans="1:22" ht="14.4" thickBot="1" x14ac:dyDescent="0.3">
      <c r="A142" s="7" t="s">
        <v>151</v>
      </c>
      <c r="B142" s="11">
        <v>450.97</v>
      </c>
      <c r="C142" s="191">
        <v>-7.5393041665737182E-2</v>
      </c>
      <c r="D142" s="191">
        <v>11</v>
      </c>
      <c r="E142" s="191">
        <v>141</v>
      </c>
      <c r="F142" s="191">
        <v>19881</v>
      </c>
      <c r="G142" s="191">
        <v>2803221</v>
      </c>
      <c r="L142" s="9"/>
      <c r="R142" s="19">
        <f t="shared" si="5"/>
        <v>48277</v>
      </c>
      <c r="S142" s="176">
        <f>S141</f>
        <v>66.20741742792174</v>
      </c>
      <c r="T142" s="180"/>
      <c r="U142" s="116"/>
      <c r="V142" s="116"/>
    </row>
    <row r="143" spans="1:22" ht="14.4" thickBot="1" x14ac:dyDescent="0.3">
      <c r="A143" s="7" t="s">
        <v>152</v>
      </c>
      <c r="B143" s="11">
        <v>454.08</v>
      </c>
      <c r="C143" s="191">
        <v>0.68490133897109695</v>
      </c>
      <c r="D143" s="191">
        <v>12</v>
      </c>
      <c r="E143" s="191">
        <v>142</v>
      </c>
      <c r="F143" s="191">
        <v>20164</v>
      </c>
      <c r="G143" s="191">
        <v>2863288</v>
      </c>
      <c r="L143" s="9"/>
      <c r="R143" s="19">
        <f t="shared" si="5"/>
        <v>48307</v>
      </c>
      <c r="S143" s="176">
        <f>S142*(B289/B286)</f>
        <v>67.589149142034955</v>
      </c>
      <c r="T143" s="180"/>
      <c r="U143" s="116"/>
      <c r="V143" s="116"/>
    </row>
    <row r="144" spans="1:22" ht="14.4" thickBot="1" x14ac:dyDescent="0.3">
      <c r="A144" s="7" t="s">
        <v>153</v>
      </c>
      <c r="B144" s="11">
        <v>462.42</v>
      </c>
      <c r="C144" s="191">
        <v>1.8035552095497669</v>
      </c>
      <c r="D144" s="191">
        <v>1</v>
      </c>
      <c r="E144" s="191">
        <v>143</v>
      </c>
      <c r="F144" s="191">
        <v>20449</v>
      </c>
      <c r="G144" s="191">
        <v>2924207</v>
      </c>
      <c r="L144" s="9"/>
      <c r="R144" s="19">
        <f t="shared" si="5"/>
        <v>48337</v>
      </c>
      <c r="S144" s="176">
        <f>S143</f>
        <v>67.589149142034955</v>
      </c>
      <c r="T144" s="180"/>
      <c r="U144" s="116"/>
      <c r="V144" s="116"/>
    </row>
    <row r="145" spans="1:27" ht="14.4" thickBot="1" x14ac:dyDescent="0.3">
      <c r="A145" s="7" t="s">
        <v>154</v>
      </c>
      <c r="B145" s="11">
        <v>464.64</v>
      </c>
      <c r="C145" s="191">
        <v>0.47778925619834073</v>
      </c>
      <c r="D145" s="191">
        <v>2</v>
      </c>
      <c r="E145" s="191">
        <v>144</v>
      </c>
      <c r="F145" s="191">
        <v>20736</v>
      </c>
      <c r="G145" s="191">
        <v>2985984</v>
      </c>
      <c r="L145" s="9"/>
      <c r="R145" s="19">
        <f t="shared" si="5"/>
        <v>48367</v>
      </c>
      <c r="S145" s="176">
        <f>S144</f>
        <v>67.589149142034955</v>
      </c>
      <c r="T145" s="180"/>
      <c r="U145" s="116"/>
      <c r="V145" s="116"/>
    </row>
    <row r="146" spans="1:27" ht="14.4" thickBot="1" x14ac:dyDescent="0.3">
      <c r="A146" s="7" t="s">
        <v>155</v>
      </c>
      <c r="B146" s="11">
        <v>468.69</v>
      </c>
      <c r="C146" s="191">
        <v>0.86411060615759072</v>
      </c>
      <c r="D146" s="191">
        <v>3</v>
      </c>
      <c r="E146" s="191">
        <v>145</v>
      </c>
      <c r="F146" s="191">
        <v>21025</v>
      </c>
      <c r="G146" s="191">
        <v>3048625</v>
      </c>
      <c r="L146" s="9"/>
      <c r="R146" s="19">
        <f t="shared" si="5"/>
        <v>48397</v>
      </c>
      <c r="S146" s="176">
        <f>S145*(B292/B289)</f>
        <v>68.986848606072741</v>
      </c>
      <c r="T146" s="180"/>
      <c r="U146" s="116"/>
      <c r="V146" s="116"/>
    </row>
    <row r="147" spans="1:27" ht="14.4" thickBot="1" x14ac:dyDescent="0.3">
      <c r="A147" s="7" t="s">
        <v>156</v>
      </c>
      <c r="B147" s="11">
        <v>474.69</v>
      </c>
      <c r="C147" s="191">
        <v>1.2639828098337862</v>
      </c>
      <c r="D147" s="191">
        <v>4</v>
      </c>
      <c r="E147" s="191">
        <v>146</v>
      </c>
      <c r="F147" s="191">
        <v>21316</v>
      </c>
      <c r="G147" s="191">
        <v>3112136</v>
      </c>
      <c r="L147" s="9"/>
      <c r="R147" s="19">
        <f t="shared" si="5"/>
        <v>48427</v>
      </c>
      <c r="S147" s="176">
        <f>S146</f>
        <v>68.986848606072741</v>
      </c>
      <c r="T147" s="180"/>
      <c r="U147" s="116"/>
      <c r="V147" s="116"/>
    </row>
    <row r="148" spans="1:27" ht="14.4" thickBot="1" x14ac:dyDescent="0.3">
      <c r="A148" s="7" t="s">
        <v>157</v>
      </c>
      <c r="B148" s="11">
        <v>482.02</v>
      </c>
      <c r="C148" s="191">
        <v>1.5206837890543927</v>
      </c>
      <c r="D148" s="191">
        <v>5</v>
      </c>
      <c r="E148" s="191">
        <v>147</v>
      </c>
      <c r="F148" s="191">
        <v>21609</v>
      </c>
      <c r="G148" s="191">
        <v>3176523</v>
      </c>
      <c r="L148" s="9"/>
      <c r="R148" s="19">
        <f t="shared" si="5"/>
        <v>48457</v>
      </c>
      <c r="S148" s="176">
        <f>S147</f>
        <v>68.986848606072741</v>
      </c>
      <c r="T148" s="180"/>
      <c r="U148" s="116"/>
      <c r="V148" s="116"/>
    </row>
    <row r="149" spans="1:27" ht="14.4" thickBot="1" x14ac:dyDescent="0.3">
      <c r="A149" s="7" t="s">
        <v>158</v>
      </c>
      <c r="B149" s="11">
        <v>485.37</v>
      </c>
      <c r="C149" s="191">
        <v>0.69019510888600921</v>
      </c>
      <c r="D149" s="191">
        <v>6</v>
      </c>
      <c r="E149" s="191">
        <v>148</v>
      </c>
      <c r="F149" s="191">
        <v>21904</v>
      </c>
      <c r="G149" s="191">
        <v>3241792</v>
      </c>
      <c r="L149" s="9"/>
      <c r="R149" s="19">
        <f t="shared" si="5"/>
        <v>48487</v>
      </c>
      <c r="S149" s="176">
        <f>S148*(B295/B292)</f>
        <v>70.400519838818866</v>
      </c>
      <c r="T149" s="180"/>
      <c r="U149" s="116"/>
      <c r="V149" s="116"/>
    </row>
    <row r="150" spans="1:27" ht="14.4" thickBot="1" x14ac:dyDescent="0.3">
      <c r="A150" s="7" t="s">
        <v>159</v>
      </c>
      <c r="B150" s="11">
        <v>490.33</v>
      </c>
      <c r="C150" s="191">
        <v>1.0115636408133257</v>
      </c>
      <c r="D150" s="191">
        <v>7</v>
      </c>
      <c r="E150" s="191">
        <v>149</v>
      </c>
      <c r="F150" s="191">
        <v>22201</v>
      </c>
      <c r="G150" s="191">
        <v>3307949</v>
      </c>
      <c r="L150" s="9"/>
      <c r="R150" s="19">
        <f t="shared" si="5"/>
        <v>48517</v>
      </c>
      <c r="S150" s="176">
        <f>S149</f>
        <v>70.400519838818866</v>
      </c>
      <c r="T150" s="180"/>
      <c r="U150" s="116"/>
      <c r="V150" s="116"/>
    </row>
    <row r="151" spans="1:27" ht="14.4" thickBot="1" x14ac:dyDescent="0.3">
      <c r="A151" s="7" t="s">
        <v>160</v>
      </c>
      <c r="B151" s="11">
        <v>501.85</v>
      </c>
      <c r="C151" s="191">
        <v>2.2955066254857099</v>
      </c>
      <c r="D151" s="191">
        <v>8</v>
      </c>
      <c r="E151" s="191">
        <v>150</v>
      </c>
      <c r="F151" s="191">
        <v>22500</v>
      </c>
      <c r="G151" s="191">
        <v>3375000</v>
      </c>
      <c r="L151" s="9"/>
      <c r="R151" s="19">
        <f t="shared" si="5"/>
        <v>48547</v>
      </c>
      <c r="S151" s="176">
        <f>S150</f>
        <v>70.400519838818866</v>
      </c>
      <c r="T151" s="180"/>
      <c r="U151" s="116"/>
      <c r="V151" s="116"/>
    </row>
    <row r="152" spans="1:27" s="1" customFormat="1" ht="14.4" thickBot="1" x14ac:dyDescent="0.3">
      <c r="A152" s="7" t="s">
        <v>161</v>
      </c>
      <c r="B152" s="11">
        <f>$K$12+$K$3*F152+$K$6*B151+$K$7*B150+$K$8*B149+$K$9*B146+$K$10*B145</f>
        <v>512.42820474099994</v>
      </c>
      <c r="C152" s="191"/>
      <c r="D152" s="191"/>
      <c r="E152" s="191">
        <v>151</v>
      </c>
      <c r="F152" s="191">
        <v>22801</v>
      </c>
      <c r="G152" s="191">
        <v>3442951</v>
      </c>
      <c r="R152" s="19">
        <f t="shared" si="5"/>
        <v>48577</v>
      </c>
      <c r="S152" s="176">
        <f>S151*(B298/B295)</f>
        <v>71.830166460737203</v>
      </c>
      <c r="T152" s="180"/>
      <c r="U152" s="116"/>
      <c r="V152" s="116"/>
      <c r="W152" s="2"/>
      <c r="X152" s="2"/>
      <c r="Y152" s="2"/>
      <c r="Z152" s="2"/>
      <c r="AA152" s="2"/>
    </row>
    <row r="153" spans="1:27" s="1" customFormat="1" ht="14.4" thickBot="1" x14ac:dyDescent="0.3">
      <c r="A153" s="7" t="s">
        <v>162</v>
      </c>
      <c r="B153" s="11">
        <f t="shared" ref="B153:B215" si="6">$K$12+$K$3*F153+$K$6*B152+$K$7*B151+$K$8*B150+$K$9*B147+$K$10*B146</f>
        <v>518.98913497828835</v>
      </c>
      <c r="C153" s="191"/>
      <c r="D153" s="191"/>
      <c r="E153" s="191">
        <v>152</v>
      </c>
      <c r="F153" s="191">
        <v>23104</v>
      </c>
      <c r="G153" s="191">
        <v>3511808</v>
      </c>
      <c r="R153" s="19">
        <f t="shared" si="5"/>
        <v>48607</v>
      </c>
      <c r="S153" s="176">
        <f>S152</f>
        <v>71.830166460737203</v>
      </c>
      <c r="T153" s="180"/>
      <c r="U153" s="116"/>
      <c r="V153" s="116"/>
    </row>
    <row r="154" spans="1:27" s="1" customFormat="1" ht="14.4" thickBot="1" x14ac:dyDescent="0.3">
      <c r="A154" s="7" t="s">
        <v>163</v>
      </c>
      <c r="B154" s="11">
        <f t="shared" si="6"/>
        <v>523.28494399639612</v>
      </c>
      <c r="C154" s="191"/>
      <c r="D154" s="191"/>
      <c r="E154" s="191">
        <v>153</v>
      </c>
      <c r="F154" s="191">
        <v>23409</v>
      </c>
      <c r="G154" s="191">
        <v>3581577</v>
      </c>
      <c r="R154" s="19">
        <f t="shared" si="5"/>
        <v>48637</v>
      </c>
      <c r="S154" s="176">
        <f>S153</f>
        <v>71.830166460737203</v>
      </c>
      <c r="T154" s="180"/>
      <c r="U154" s="116"/>
      <c r="V154" s="116"/>
    </row>
    <row r="155" spans="1:27" s="1" customFormat="1" ht="14.4" thickBot="1" x14ac:dyDescent="0.3">
      <c r="A155" s="7" t="s">
        <v>164</v>
      </c>
      <c r="B155" s="11">
        <f t="shared" si="6"/>
        <v>529.18074991447804</v>
      </c>
      <c r="C155" s="191"/>
      <c r="D155" s="191"/>
      <c r="E155" s="191">
        <v>154</v>
      </c>
      <c r="F155" s="191">
        <v>23716</v>
      </c>
      <c r="G155" s="191">
        <v>3652264</v>
      </c>
      <c r="R155" s="19">
        <f t="shared" si="5"/>
        <v>48667</v>
      </c>
      <c r="S155" s="176">
        <f>S154*(B301/B298)</f>
        <v>73.275791729512278</v>
      </c>
      <c r="T155" s="180"/>
      <c r="U155" s="116"/>
      <c r="V155" s="116"/>
    </row>
    <row r="156" spans="1:27" s="1" customFormat="1" ht="14.4" thickBot="1" x14ac:dyDescent="0.3">
      <c r="A156" s="7" t="s">
        <v>165</v>
      </c>
      <c r="B156" s="11">
        <f t="shared" si="6"/>
        <v>537.05538811500048</v>
      </c>
      <c r="C156" s="191"/>
      <c r="D156" s="191"/>
      <c r="E156" s="191">
        <v>155</v>
      </c>
      <c r="F156" s="191">
        <v>24025</v>
      </c>
      <c r="G156" s="191">
        <v>3723875</v>
      </c>
      <c r="R156" s="19">
        <f t="shared" si="5"/>
        <v>48697</v>
      </c>
      <c r="S156" s="176">
        <f>S155</f>
        <v>73.275791729512278</v>
      </c>
      <c r="T156" s="180"/>
      <c r="U156" s="116"/>
      <c r="V156" s="116"/>
    </row>
    <row r="157" spans="1:27" s="1" customFormat="1" ht="14.4" thickBot="1" x14ac:dyDescent="0.3">
      <c r="A157" s="7" t="s">
        <v>166</v>
      </c>
      <c r="B157" s="11">
        <f t="shared" si="6"/>
        <v>543.72922313951608</v>
      </c>
      <c r="C157" s="191"/>
      <c r="D157" s="191"/>
      <c r="E157" s="191">
        <v>156</v>
      </c>
      <c r="F157" s="191">
        <v>24336</v>
      </c>
      <c r="G157" s="191">
        <v>3796416</v>
      </c>
      <c r="R157" s="19">
        <f t="shared" si="5"/>
        <v>48727</v>
      </c>
      <c r="S157" s="176">
        <f>S156</f>
        <v>73.275791729512278</v>
      </c>
      <c r="T157" s="180"/>
      <c r="U157" s="116"/>
      <c r="V157" s="116"/>
    </row>
    <row r="158" spans="1:27" s="1" customFormat="1" ht="14.4" thickBot="1" x14ac:dyDescent="0.3">
      <c r="A158" s="7" t="s">
        <v>167</v>
      </c>
      <c r="B158" s="11">
        <f t="shared" si="6"/>
        <v>548.44114264587927</v>
      </c>
      <c r="C158" s="191"/>
      <c r="D158" s="191"/>
      <c r="E158" s="191">
        <v>157</v>
      </c>
      <c r="F158" s="191">
        <v>24649</v>
      </c>
      <c r="G158" s="191">
        <v>3869893</v>
      </c>
      <c r="R158" s="19">
        <f t="shared" si="5"/>
        <v>48757</v>
      </c>
      <c r="S158" s="176">
        <f>S157*(B304/B301)</f>
        <v>74.737398573849148</v>
      </c>
      <c r="T158" s="180"/>
      <c r="U158" s="116"/>
      <c r="V158" s="116"/>
    </row>
    <row r="159" spans="1:27" s="1" customFormat="1" ht="14.4" thickBot="1" x14ac:dyDescent="0.3">
      <c r="A159" s="7" t="s">
        <v>168</v>
      </c>
      <c r="B159" s="11">
        <f t="shared" si="6"/>
        <v>553.19656872517089</v>
      </c>
      <c r="C159" s="191"/>
      <c r="D159" s="191"/>
      <c r="E159" s="191">
        <v>158</v>
      </c>
      <c r="F159" s="191">
        <v>24964</v>
      </c>
      <c r="G159" s="191">
        <v>3944312</v>
      </c>
      <c r="R159" s="19">
        <f t="shared" si="5"/>
        <v>48787</v>
      </c>
      <c r="S159" s="176">
        <f>S158</f>
        <v>74.737398573849148</v>
      </c>
      <c r="T159" s="180"/>
      <c r="U159" s="116"/>
      <c r="V159" s="116"/>
    </row>
    <row r="160" spans="1:27" s="1" customFormat="1" ht="14.4" thickBot="1" x14ac:dyDescent="0.3">
      <c r="A160" s="7" t="s">
        <v>169</v>
      </c>
      <c r="B160" s="11">
        <f t="shared" si="6"/>
        <v>559.51575645698779</v>
      </c>
      <c r="C160" s="191"/>
      <c r="D160" s="191"/>
      <c r="E160" s="191">
        <v>159</v>
      </c>
      <c r="F160" s="191">
        <v>25281</v>
      </c>
      <c r="G160" s="191">
        <v>4019679</v>
      </c>
      <c r="R160" s="19">
        <f t="shared" si="5"/>
        <v>48817</v>
      </c>
      <c r="S160" s="176">
        <f>S159</f>
        <v>74.737398573849148</v>
      </c>
      <c r="T160" s="180"/>
      <c r="U160" s="116"/>
      <c r="V160" s="116"/>
    </row>
    <row r="161" spans="1:22" s="1" customFormat="1" ht="14.4" thickBot="1" x14ac:dyDescent="0.3">
      <c r="A161" s="7" t="s">
        <v>170</v>
      </c>
      <c r="B161" s="11">
        <f t="shared" si="6"/>
        <v>566.52988357400136</v>
      </c>
      <c r="C161" s="191"/>
      <c r="D161" s="191"/>
      <c r="E161" s="191">
        <v>160</v>
      </c>
      <c r="F161" s="191">
        <v>25600</v>
      </c>
      <c r="G161" s="191">
        <v>4096000</v>
      </c>
      <c r="R161" s="19">
        <f t="shared" si="5"/>
        <v>48847</v>
      </c>
      <c r="S161" s="176">
        <f>S160*(B307/B304)</f>
        <v>76.21498963047064</v>
      </c>
      <c r="T161" s="180"/>
      <c r="U161" s="116"/>
      <c r="V161" s="116"/>
    </row>
    <row r="162" spans="1:22" s="1" customFormat="1" ht="14.4" thickBot="1" x14ac:dyDescent="0.3">
      <c r="A162" s="7" t="s">
        <v>171</v>
      </c>
      <c r="B162" s="11">
        <f t="shared" si="6"/>
        <v>572.70676792705592</v>
      </c>
      <c r="C162" s="191"/>
      <c r="D162" s="191"/>
      <c r="E162" s="191">
        <v>161</v>
      </c>
      <c r="F162" s="191">
        <v>25921</v>
      </c>
      <c r="G162" s="191">
        <v>4173281</v>
      </c>
      <c r="R162" s="19">
        <f t="shared" si="5"/>
        <v>48877</v>
      </c>
      <c r="S162" s="176">
        <f>S161</f>
        <v>76.21498963047064</v>
      </c>
      <c r="T162" s="180"/>
      <c r="U162" s="116"/>
      <c r="V162" s="116"/>
    </row>
    <row r="163" spans="1:22" s="1" customFormat="1" ht="14.4" thickBot="1" x14ac:dyDescent="0.3">
      <c r="A163" s="7" t="s">
        <v>172</v>
      </c>
      <c r="B163" s="11">
        <f t="shared" si="6"/>
        <v>578.20391009073785</v>
      </c>
      <c r="C163" s="191"/>
      <c r="D163" s="191"/>
      <c r="E163" s="191">
        <v>162</v>
      </c>
      <c r="F163" s="191">
        <v>26244</v>
      </c>
      <c r="G163" s="191">
        <v>4251528</v>
      </c>
      <c r="R163" s="19">
        <f t="shared" si="5"/>
        <v>48907</v>
      </c>
      <c r="S163" s="176">
        <f>S162</f>
        <v>76.21498963047064</v>
      </c>
      <c r="T163" s="180"/>
      <c r="U163" s="116"/>
      <c r="V163" s="116"/>
    </row>
    <row r="164" spans="1:22" s="1" customFormat="1" ht="14.4" thickBot="1" x14ac:dyDescent="0.3">
      <c r="A164" s="7" t="s">
        <v>173</v>
      </c>
      <c r="B164" s="11">
        <f t="shared" si="6"/>
        <v>584.19772313090289</v>
      </c>
      <c r="C164" s="191"/>
      <c r="D164" s="191"/>
      <c r="E164" s="191">
        <v>163</v>
      </c>
      <c r="F164" s="191">
        <v>26569</v>
      </c>
      <c r="G164" s="191">
        <v>4330747</v>
      </c>
      <c r="R164" s="19">
        <f t="shared" si="5"/>
        <v>48937</v>
      </c>
      <c r="S164" s="176">
        <f>S163*(B310/B307)</f>
        <v>77.708567271353118</v>
      </c>
      <c r="T164" s="180"/>
      <c r="U164" s="116"/>
      <c r="V164" s="116"/>
    </row>
    <row r="165" spans="1:22" s="1" customFormat="1" ht="14.4" thickBot="1" x14ac:dyDescent="0.3">
      <c r="A165" s="7" t="s">
        <v>174</v>
      </c>
      <c r="B165" s="11">
        <f t="shared" si="6"/>
        <v>590.98883798711086</v>
      </c>
      <c r="C165" s="191"/>
      <c r="D165" s="191"/>
      <c r="E165" s="191">
        <v>164</v>
      </c>
      <c r="F165" s="191">
        <v>26896</v>
      </c>
      <c r="G165" s="191">
        <v>4410944</v>
      </c>
      <c r="R165" s="19">
        <f t="shared" si="5"/>
        <v>48967</v>
      </c>
      <c r="S165" s="176">
        <f>S164</f>
        <v>77.708567271353118</v>
      </c>
      <c r="T165" s="180"/>
      <c r="U165" s="116"/>
      <c r="V165" s="116"/>
    </row>
    <row r="166" spans="1:22" s="1" customFormat="1" ht="14.4" thickBot="1" x14ac:dyDescent="0.3">
      <c r="A166" s="7" t="s">
        <v>175</v>
      </c>
      <c r="B166" s="11">
        <f t="shared" si="6"/>
        <v>597.77612449340722</v>
      </c>
      <c r="C166" s="191"/>
      <c r="D166" s="191"/>
      <c r="E166" s="191">
        <v>165</v>
      </c>
      <c r="F166" s="191">
        <v>27225</v>
      </c>
      <c r="G166" s="191">
        <v>4492125</v>
      </c>
      <c r="R166" s="19">
        <f t="shared" si="5"/>
        <v>48997</v>
      </c>
      <c r="S166" s="176">
        <f>S165</f>
        <v>77.708567271353118</v>
      </c>
      <c r="T166" s="180"/>
      <c r="U166" s="116"/>
      <c r="V166" s="116"/>
    </row>
    <row r="167" spans="1:22" s="1" customFormat="1" ht="14.4" thickBot="1" x14ac:dyDescent="0.3">
      <c r="A167" s="7" t="s">
        <v>176</v>
      </c>
      <c r="B167" s="11">
        <f t="shared" si="6"/>
        <v>604.00729754322219</v>
      </c>
      <c r="C167" s="191"/>
      <c r="D167" s="191"/>
      <c r="E167" s="191">
        <v>166</v>
      </c>
      <c r="F167" s="191">
        <v>27556</v>
      </c>
      <c r="G167" s="191">
        <v>4574296</v>
      </c>
      <c r="R167" s="19">
        <f t="shared" si="5"/>
        <v>49027</v>
      </c>
      <c r="S167" s="176">
        <f>S166*(B313/B310)</f>
        <v>79.218133630123035</v>
      </c>
      <c r="T167" s="180"/>
      <c r="U167" s="116"/>
      <c r="V167" s="116"/>
    </row>
    <row r="168" spans="1:22" s="1" customFormat="1" ht="14.4" thickBot="1" x14ac:dyDescent="0.3">
      <c r="A168" s="7" t="s">
        <v>177</v>
      </c>
      <c r="B168" s="11">
        <f t="shared" si="6"/>
        <v>610.08605092005985</v>
      </c>
      <c r="C168" s="191"/>
      <c r="D168" s="191"/>
      <c r="E168" s="191">
        <v>167</v>
      </c>
      <c r="F168" s="191">
        <v>27889</v>
      </c>
      <c r="G168" s="191">
        <v>4657463</v>
      </c>
      <c r="R168" s="19">
        <f t="shared" si="5"/>
        <v>49057</v>
      </c>
      <c r="S168" s="176">
        <f>S167</f>
        <v>79.218133630123035</v>
      </c>
      <c r="T168" s="180"/>
      <c r="U168" s="116"/>
      <c r="V168" s="116"/>
    </row>
    <row r="169" spans="1:22" s="1" customFormat="1" ht="14.4" thickBot="1" x14ac:dyDescent="0.3">
      <c r="A169" s="7" t="s">
        <v>178</v>
      </c>
      <c r="B169" s="11">
        <f t="shared" si="6"/>
        <v>616.57361314956165</v>
      </c>
      <c r="C169" s="191"/>
      <c r="D169" s="191"/>
      <c r="E169" s="191">
        <v>168</v>
      </c>
      <c r="F169" s="191">
        <v>28224</v>
      </c>
      <c r="G169" s="191">
        <v>4741632</v>
      </c>
      <c r="R169" s="19">
        <f t="shared" si="5"/>
        <v>49087</v>
      </c>
      <c r="S169" s="176">
        <f>S168</f>
        <v>79.218133630123035</v>
      </c>
      <c r="T169" s="180"/>
      <c r="U169" s="116"/>
      <c r="V169" s="116"/>
    </row>
    <row r="170" spans="1:22" s="1" customFormat="1" ht="14.4" thickBot="1" x14ac:dyDescent="0.3">
      <c r="A170" s="7" t="s">
        <v>179</v>
      </c>
      <c r="B170" s="11">
        <f t="shared" si="6"/>
        <v>623.36876132761154</v>
      </c>
      <c r="C170" s="191"/>
      <c r="D170" s="191"/>
      <c r="E170" s="191">
        <v>169</v>
      </c>
      <c r="F170" s="191">
        <v>28561</v>
      </c>
      <c r="G170" s="191">
        <v>4826809</v>
      </c>
      <c r="R170" s="19">
        <f t="shared" si="5"/>
        <v>49117</v>
      </c>
      <c r="S170" s="176">
        <f>S169*(B316/B313)</f>
        <v>80.743690626986862</v>
      </c>
      <c r="T170" s="180"/>
      <c r="U170" s="116"/>
      <c r="V170" s="116"/>
    </row>
    <row r="171" spans="1:22" s="1" customFormat="1" ht="14.4" thickBot="1" x14ac:dyDescent="0.3">
      <c r="A171" s="7" t="s">
        <v>180</v>
      </c>
      <c r="B171" s="11">
        <f t="shared" si="6"/>
        <v>630.00820479683534</v>
      </c>
      <c r="C171" s="191"/>
      <c r="D171" s="191"/>
      <c r="E171" s="191">
        <v>170</v>
      </c>
      <c r="F171" s="191">
        <v>28900</v>
      </c>
      <c r="G171" s="191">
        <v>4913000</v>
      </c>
      <c r="R171" s="19">
        <f t="shared" si="5"/>
        <v>49147</v>
      </c>
      <c r="S171" s="176">
        <f>S170</f>
        <v>80.743690626986862</v>
      </c>
      <c r="T171" s="180"/>
      <c r="U171" s="116"/>
      <c r="V171" s="116"/>
    </row>
    <row r="172" spans="1:22" s="1" customFormat="1" ht="14.4" thickBot="1" x14ac:dyDescent="0.3">
      <c r="A172" s="7" t="s">
        <v>181</v>
      </c>
      <c r="B172" s="11">
        <f t="shared" si="6"/>
        <v>636.39919751046386</v>
      </c>
      <c r="C172" s="191"/>
      <c r="D172" s="191"/>
      <c r="E172" s="191">
        <v>171</v>
      </c>
      <c r="F172" s="191">
        <v>29241</v>
      </c>
      <c r="G172" s="191">
        <v>5000211</v>
      </c>
      <c r="R172" s="19">
        <f t="shared" si="5"/>
        <v>49177</v>
      </c>
      <c r="S172" s="176">
        <f>S171</f>
        <v>80.743690626986862</v>
      </c>
      <c r="T172" s="180"/>
      <c r="U172" s="116"/>
      <c r="V172" s="116"/>
    </row>
    <row r="173" spans="1:22" s="1" customFormat="1" ht="14.4" thickBot="1" x14ac:dyDescent="0.3">
      <c r="A173" s="7" t="s">
        <v>182</v>
      </c>
      <c r="B173" s="11">
        <f t="shared" si="6"/>
        <v>642.86485406750637</v>
      </c>
      <c r="C173" s="191"/>
      <c r="D173" s="191"/>
      <c r="E173" s="191">
        <v>172</v>
      </c>
      <c r="F173" s="191">
        <v>29584</v>
      </c>
      <c r="G173" s="191">
        <v>5088448</v>
      </c>
      <c r="R173" s="19">
        <f t="shared" si="5"/>
        <v>49207</v>
      </c>
      <c r="S173" s="176">
        <f>S172*(B319/B316)</f>
        <v>82.285239989381864</v>
      </c>
      <c r="T173" s="180"/>
      <c r="U173" s="116"/>
      <c r="V173" s="116"/>
    </row>
    <row r="174" spans="1:22" s="1" customFormat="1" ht="14.4" thickBot="1" x14ac:dyDescent="0.3">
      <c r="A174" s="7" t="s">
        <v>183</v>
      </c>
      <c r="B174" s="11">
        <f t="shared" si="6"/>
        <v>649.59778983623346</v>
      </c>
      <c r="C174" s="191"/>
      <c r="D174" s="191"/>
      <c r="E174" s="191">
        <v>173</v>
      </c>
      <c r="F174" s="191">
        <v>29929</v>
      </c>
      <c r="G174" s="191">
        <v>5177717</v>
      </c>
      <c r="R174" s="19">
        <f t="shared" si="5"/>
        <v>49237</v>
      </c>
      <c r="S174" s="176">
        <f>S173</f>
        <v>82.285239989381864</v>
      </c>
      <c r="T174" s="180"/>
      <c r="U174" s="116"/>
      <c r="V174" s="116"/>
    </row>
    <row r="175" spans="1:22" s="1" customFormat="1" ht="14.4" thickBot="1" x14ac:dyDescent="0.3">
      <c r="A175" s="7" t="s">
        <v>184</v>
      </c>
      <c r="B175" s="11">
        <f t="shared" si="6"/>
        <v>656.42495222803234</v>
      </c>
      <c r="C175" s="191"/>
      <c r="D175" s="191"/>
      <c r="E175" s="191">
        <v>174</v>
      </c>
      <c r="F175" s="191">
        <v>30276</v>
      </c>
      <c r="G175" s="191">
        <v>5268024</v>
      </c>
      <c r="R175" s="19">
        <f t="shared" si="5"/>
        <v>49267</v>
      </c>
      <c r="S175" s="176">
        <f>S174</f>
        <v>82.285239989381864</v>
      </c>
      <c r="T175" s="180"/>
      <c r="U175" s="116"/>
      <c r="V175" s="116"/>
    </row>
    <row r="176" spans="1:22" s="1" customFormat="1" ht="14.4" thickBot="1" x14ac:dyDescent="0.3">
      <c r="A176" s="7" t="s">
        <v>185</v>
      </c>
      <c r="B176" s="11">
        <f t="shared" si="6"/>
        <v>663.13703173775195</v>
      </c>
      <c r="C176" s="191"/>
      <c r="D176" s="191"/>
      <c r="E176" s="191">
        <v>175</v>
      </c>
      <c r="F176" s="191">
        <v>30625</v>
      </c>
      <c r="G176" s="191">
        <v>5359375</v>
      </c>
      <c r="R176" s="19">
        <f t="shared" si="5"/>
        <v>49297</v>
      </c>
      <c r="S176" s="176">
        <f>S175*(B322/B319)</f>
        <v>83.842783271448042</v>
      </c>
      <c r="T176" s="180"/>
      <c r="U176" s="116"/>
      <c r="V176" s="116"/>
    </row>
    <row r="177" spans="1:22" s="1" customFormat="1" ht="14.4" thickBot="1" x14ac:dyDescent="0.3">
      <c r="A177" s="7" t="s">
        <v>186</v>
      </c>
      <c r="B177" s="11">
        <f t="shared" si="6"/>
        <v>669.78933275620898</v>
      </c>
      <c r="C177" s="191"/>
      <c r="D177" s="191"/>
      <c r="E177" s="191">
        <v>176</v>
      </c>
      <c r="F177" s="191">
        <v>30976</v>
      </c>
      <c r="G177" s="191">
        <v>5451776</v>
      </c>
      <c r="R177" s="19">
        <f t="shared" si="5"/>
        <v>49327</v>
      </c>
      <c r="S177" s="176">
        <f>S176</f>
        <v>83.842783271448042</v>
      </c>
      <c r="T177" s="180"/>
      <c r="U177" s="116"/>
      <c r="V177" s="116"/>
    </row>
    <row r="178" spans="1:22" s="1" customFormat="1" ht="14.4" thickBot="1" x14ac:dyDescent="0.3">
      <c r="A178" s="7" t="s">
        <v>187</v>
      </c>
      <c r="B178" s="11">
        <f t="shared" si="6"/>
        <v>676.56250193245864</v>
      </c>
      <c r="C178" s="191"/>
      <c r="D178" s="191"/>
      <c r="E178" s="191">
        <v>177</v>
      </c>
      <c r="F178" s="191">
        <v>31329</v>
      </c>
      <c r="G178" s="191">
        <v>5545233</v>
      </c>
      <c r="R178" s="19">
        <f t="shared" si="5"/>
        <v>49357</v>
      </c>
      <c r="S178" s="176">
        <f>S177</f>
        <v>83.842783271448042</v>
      </c>
      <c r="T178" s="180"/>
      <c r="U178" s="116"/>
      <c r="V178" s="116"/>
    </row>
    <row r="179" spans="1:22" s="1" customFormat="1" ht="14.4" thickBot="1" x14ac:dyDescent="0.3">
      <c r="A179" s="7" t="s">
        <v>188</v>
      </c>
      <c r="B179" s="11">
        <f t="shared" si="6"/>
        <v>683.48123683606173</v>
      </c>
      <c r="C179" s="191"/>
      <c r="D179" s="191"/>
      <c r="E179" s="191">
        <v>178</v>
      </c>
      <c r="F179" s="191">
        <v>31684</v>
      </c>
      <c r="G179" s="191">
        <v>5639752</v>
      </c>
      <c r="R179" s="19">
        <f t="shared" si="5"/>
        <v>49387</v>
      </c>
      <c r="S179" s="176">
        <f>S178*(B325/B322)</f>
        <v>85.416321871627233</v>
      </c>
      <c r="T179" s="180"/>
      <c r="U179" s="116"/>
      <c r="V179" s="116"/>
    </row>
    <row r="180" spans="1:22" s="1" customFormat="1" ht="14.4" thickBot="1" x14ac:dyDescent="0.3">
      <c r="A180" s="7" t="s">
        <v>189</v>
      </c>
      <c r="B180" s="11">
        <f t="shared" si="6"/>
        <v>690.41684436134244</v>
      </c>
      <c r="C180" s="191"/>
      <c r="D180" s="191"/>
      <c r="E180" s="191">
        <v>179</v>
      </c>
      <c r="F180" s="191">
        <v>32041</v>
      </c>
      <c r="G180" s="191">
        <v>5735339</v>
      </c>
      <c r="R180" s="19">
        <f t="shared" si="5"/>
        <v>49417</v>
      </c>
      <c r="S180" s="176">
        <f>S179</f>
        <v>85.416321871627233</v>
      </c>
      <c r="T180" s="180"/>
      <c r="U180" s="116"/>
      <c r="V180" s="116"/>
    </row>
    <row r="181" spans="1:22" s="1" customFormat="1" ht="14.4" thickBot="1" x14ac:dyDescent="0.3">
      <c r="A181" s="7" t="s">
        <v>190</v>
      </c>
      <c r="B181" s="11">
        <f t="shared" si="6"/>
        <v>697.3028605655378</v>
      </c>
      <c r="C181" s="191"/>
      <c r="D181" s="191"/>
      <c r="E181" s="191">
        <v>180</v>
      </c>
      <c r="F181" s="191">
        <v>32400</v>
      </c>
      <c r="G181" s="191">
        <v>5832000</v>
      </c>
      <c r="R181" s="19">
        <f t="shared" si="5"/>
        <v>49447</v>
      </c>
      <c r="S181" s="176">
        <f>S180</f>
        <v>85.416321871627233</v>
      </c>
      <c r="T181" s="180"/>
      <c r="U181" s="116"/>
      <c r="V181" s="116"/>
    </row>
    <row r="182" spans="1:22" s="1" customFormat="1" ht="14.4" thickBot="1" x14ac:dyDescent="0.3">
      <c r="A182" s="7" t="s">
        <v>191</v>
      </c>
      <c r="B182" s="11">
        <f t="shared" si="6"/>
        <v>704.2128444280504</v>
      </c>
      <c r="C182" s="191"/>
      <c r="D182" s="191"/>
      <c r="E182" s="191">
        <v>181</v>
      </c>
      <c r="F182" s="191">
        <v>32761</v>
      </c>
      <c r="G182" s="191">
        <v>5929741</v>
      </c>
      <c r="R182" s="19">
        <f t="shared" si="5"/>
        <v>49477</v>
      </c>
      <c r="S182" s="176">
        <f>S181*(B328/B325)</f>
        <v>87.005857048038152</v>
      </c>
      <c r="T182" s="180"/>
      <c r="U182" s="116"/>
      <c r="V182" s="116"/>
    </row>
    <row r="183" spans="1:22" s="1" customFormat="1" ht="14.4" thickBot="1" x14ac:dyDescent="0.3">
      <c r="A183" s="7" t="s">
        <v>192</v>
      </c>
      <c r="B183" s="11">
        <f t="shared" si="6"/>
        <v>711.22476949856775</v>
      </c>
      <c r="C183" s="191"/>
      <c r="D183" s="191"/>
      <c r="E183" s="191">
        <v>182</v>
      </c>
      <c r="F183" s="191">
        <v>33124</v>
      </c>
      <c r="G183" s="191">
        <v>6028568</v>
      </c>
      <c r="R183" s="19">
        <f t="shared" si="5"/>
        <v>49507</v>
      </c>
      <c r="S183" s="176">
        <f>S182</f>
        <v>87.005857048038152</v>
      </c>
      <c r="T183" s="180"/>
      <c r="U183" s="116"/>
      <c r="V183" s="116"/>
    </row>
    <row r="184" spans="1:22" s="1" customFormat="1" ht="14.4" thickBot="1" x14ac:dyDescent="0.3">
      <c r="A184" s="7" t="s">
        <v>193</v>
      </c>
      <c r="B184" s="11">
        <f t="shared" si="6"/>
        <v>718.3114780080416</v>
      </c>
      <c r="C184" s="191"/>
      <c r="D184" s="191"/>
      <c r="E184" s="191">
        <v>183</v>
      </c>
      <c r="F184" s="191">
        <v>33489</v>
      </c>
      <c r="G184" s="191">
        <v>6128487</v>
      </c>
      <c r="R184" s="19">
        <f t="shared" si="5"/>
        <v>49537</v>
      </c>
      <c r="S184" s="176">
        <f>S183</f>
        <v>87.005857048038152</v>
      </c>
      <c r="T184" s="180"/>
      <c r="U184" s="116"/>
      <c r="V184" s="116"/>
    </row>
    <row r="185" spans="1:22" s="1" customFormat="1" ht="14.4" thickBot="1" x14ac:dyDescent="0.3">
      <c r="A185" s="7" t="s">
        <v>194</v>
      </c>
      <c r="B185" s="11">
        <f t="shared" si="6"/>
        <v>725.40362519909888</v>
      </c>
      <c r="C185" s="191"/>
      <c r="D185" s="191"/>
      <c r="E185" s="191">
        <v>184</v>
      </c>
      <c r="F185" s="191">
        <v>33856</v>
      </c>
      <c r="G185" s="191">
        <v>6229504</v>
      </c>
      <c r="R185" s="19">
        <f t="shared" si="5"/>
        <v>49567</v>
      </c>
      <c r="S185" s="176">
        <f>S184*(B331/B328)</f>
        <v>88.611389932639312</v>
      </c>
      <c r="T185" s="180"/>
      <c r="U185" s="116"/>
      <c r="V185" s="116"/>
    </row>
    <row r="186" spans="1:22" s="1" customFormat="1" ht="14.4" thickBot="1" x14ac:dyDescent="0.3">
      <c r="A186" s="7" t="s">
        <v>195</v>
      </c>
      <c r="B186" s="11">
        <f t="shared" si="6"/>
        <v>732.49650692223224</v>
      </c>
      <c r="C186" s="191"/>
      <c r="D186" s="191"/>
      <c r="E186" s="191">
        <v>185</v>
      </c>
      <c r="F186" s="191">
        <v>34225</v>
      </c>
      <c r="G186" s="191">
        <v>6331625</v>
      </c>
      <c r="R186" s="19">
        <f t="shared" si="5"/>
        <v>49597</v>
      </c>
      <c r="S186" s="176">
        <f>S185</f>
        <v>88.611389932639312</v>
      </c>
      <c r="T186" s="180"/>
      <c r="U186" s="116"/>
      <c r="V186" s="116"/>
    </row>
    <row r="187" spans="1:22" s="1" customFormat="1" ht="14.4" thickBot="1" x14ac:dyDescent="0.3">
      <c r="A187" s="7" t="s">
        <v>196</v>
      </c>
      <c r="B187" s="11">
        <f t="shared" si="6"/>
        <v>739.64152225670739</v>
      </c>
      <c r="C187" s="191"/>
      <c r="D187" s="191"/>
      <c r="E187" s="191">
        <v>186</v>
      </c>
      <c r="F187" s="191">
        <v>34596</v>
      </c>
      <c r="G187" s="191">
        <v>6434856</v>
      </c>
      <c r="R187" s="19">
        <f t="shared" si="5"/>
        <v>49627</v>
      </c>
      <c r="S187" s="176">
        <f>S186</f>
        <v>88.611389932639312</v>
      </c>
      <c r="T187" s="180"/>
      <c r="U187" s="116"/>
      <c r="V187" s="116"/>
    </row>
    <row r="188" spans="1:22" s="1" customFormat="1" ht="14.4" thickBot="1" x14ac:dyDescent="0.3">
      <c r="A188" s="7" t="s">
        <v>197</v>
      </c>
      <c r="B188" s="11">
        <f t="shared" si="6"/>
        <v>746.86151606294584</v>
      </c>
      <c r="C188" s="191"/>
      <c r="D188" s="191"/>
      <c r="E188" s="191">
        <v>187</v>
      </c>
      <c r="F188" s="191">
        <v>34969</v>
      </c>
      <c r="G188" s="191">
        <v>6539203</v>
      </c>
      <c r="R188" s="19">
        <f t="shared" si="5"/>
        <v>49657</v>
      </c>
      <c r="S188" s="176">
        <f>S187*(B334/B331)</f>
        <v>90.23292154391342</v>
      </c>
      <c r="T188" s="180"/>
      <c r="U188" s="116"/>
      <c r="V188" s="116"/>
    </row>
    <row r="189" spans="1:22" s="1" customFormat="1" ht="14.4" thickBot="1" x14ac:dyDescent="0.3">
      <c r="A189" s="7" t="s">
        <v>198</v>
      </c>
      <c r="B189" s="11">
        <f t="shared" si="6"/>
        <v>754.12596509066407</v>
      </c>
      <c r="C189" s="191"/>
      <c r="D189" s="191"/>
      <c r="E189" s="191">
        <v>188</v>
      </c>
      <c r="F189" s="191">
        <v>35344</v>
      </c>
      <c r="G189" s="191">
        <v>6644672</v>
      </c>
      <c r="R189" s="19">
        <f t="shared" si="5"/>
        <v>49687</v>
      </c>
      <c r="S189" s="176">
        <f>S188</f>
        <v>90.23292154391342</v>
      </c>
      <c r="T189" s="180"/>
      <c r="U189" s="116"/>
      <c r="V189" s="116"/>
    </row>
    <row r="190" spans="1:22" s="1" customFormat="1" ht="14.4" thickBot="1" x14ac:dyDescent="0.3">
      <c r="A190" s="7" t="s">
        <v>199</v>
      </c>
      <c r="B190" s="11">
        <f t="shared" si="6"/>
        <v>761.40637788520405</v>
      </c>
      <c r="C190" s="191"/>
      <c r="D190" s="191"/>
      <c r="E190" s="191">
        <v>189</v>
      </c>
      <c r="F190" s="191">
        <v>35721</v>
      </c>
      <c r="G190" s="191">
        <v>6751269</v>
      </c>
      <c r="R190" s="19">
        <f t="shared" si="5"/>
        <v>49717</v>
      </c>
      <c r="S190" s="176">
        <f>S189</f>
        <v>90.23292154391342</v>
      </c>
      <c r="T190" s="180"/>
      <c r="U190" s="116"/>
      <c r="V190" s="116"/>
    </row>
    <row r="191" spans="1:22" s="1" customFormat="1" ht="14.4" thickBot="1" x14ac:dyDescent="0.3">
      <c r="A191" s="7" t="s">
        <v>200</v>
      </c>
      <c r="B191" s="11">
        <f t="shared" si="6"/>
        <v>768.7157109583718</v>
      </c>
      <c r="C191" s="191"/>
      <c r="D191" s="191"/>
      <c r="E191" s="191">
        <v>190</v>
      </c>
      <c r="F191" s="191">
        <v>36100</v>
      </c>
      <c r="G191" s="191">
        <v>6859000</v>
      </c>
      <c r="R191" s="19">
        <f t="shared" si="5"/>
        <v>49747</v>
      </c>
      <c r="S191" s="176">
        <f>S190*(B337/B334)</f>
        <v>91.870452798179826</v>
      </c>
      <c r="T191" s="180"/>
      <c r="U191" s="116"/>
      <c r="V191" s="116"/>
    </row>
    <row r="192" spans="1:22" s="1" customFormat="1" ht="14.4" thickBot="1" x14ac:dyDescent="0.3">
      <c r="A192" s="7" t="s">
        <v>201</v>
      </c>
      <c r="B192" s="11">
        <f t="shared" si="6"/>
        <v>776.08068348663232</v>
      </c>
      <c r="C192" s="191"/>
      <c r="D192" s="191"/>
      <c r="E192" s="191">
        <v>191</v>
      </c>
      <c r="F192" s="191">
        <v>36481</v>
      </c>
      <c r="G192" s="191">
        <v>6967871</v>
      </c>
      <c r="R192" s="19">
        <f t="shared" si="5"/>
        <v>49777</v>
      </c>
      <c r="S192" s="176">
        <f>S191</f>
        <v>91.870452798179826</v>
      </c>
      <c r="T192" s="180"/>
      <c r="U192" s="116"/>
      <c r="V192" s="116"/>
    </row>
    <row r="193" spans="1:22" s="1" customFormat="1" ht="14.4" thickBot="1" x14ac:dyDescent="0.3">
      <c r="A193" s="7" t="s">
        <v>202</v>
      </c>
      <c r="B193" s="11">
        <f t="shared" si="6"/>
        <v>783.5014728211878</v>
      </c>
      <c r="C193" s="191"/>
      <c r="D193" s="191"/>
      <c r="E193" s="191">
        <v>192</v>
      </c>
      <c r="F193" s="191">
        <v>36864</v>
      </c>
      <c r="G193" s="191">
        <v>7077888</v>
      </c>
      <c r="R193" s="19">
        <f t="shared" si="5"/>
        <v>49807</v>
      </c>
      <c r="S193" s="176">
        <f>S192</f>
        <v>91.870452798179826</v>
      </c>
      <c r="T193" s="180"/>
      <c r="U193" s="116"/>
      <c r="V193" s="116"/>
    </row>
    <row r="194" spans="1:22" s="1" customFormat="1" ht="14.4" thickBot="1" x14ac:dyDescent="0.3">
      <c r="A194" s="7" t="s">
        <v>203</v>
      </c>
      <c r="B194" s="11">
        <f t="shared" si="6"/>
        <v>790.95793010536715</v>
      </c>
      <c r="C194" s="191"/>
      <c r="D194" s="191"/>
      <c r="E194" s="191">
        <v>193</v>
      </c>
      <c r="F194" s="191">
        <v>37249</v>
      </c>
      <c r="G194" s="191">
        <v>7189057</v>
      </c>
      <c r="R194" s="19">
        <f t="shared" si="5"/>
        <v>49837</v>
      </c>
      <c r="S194" s="176">
        <f>S193*(B340/B337)</f>
        <v>93.5239845198778</v>
      </c>
      <c r="T194" s="180"/>
      <c r="U194" s="116"/>
      <c r="V194" s="116"/>
    </row>
    <row r="195" spans="1:22" s="1" customFormat="1" ht="14.4" thickBot="1" x14ac:dyDescent="0.3">
      <c r="A195" s="7" t="s">
        <v>204</v>
      </c>
      <c r="B195" s="11">
        <f t="shared" si="6"/>
        <v>798.44262806358461</v>
      </c>
      <c r="C195" s="191"/>
      <c r="D195" s="191"/>
      <c r="E195" s="191">
        <v>194</v>
      </c>
      <c r="F195" s="191">
        <v>37636</v>
      </c>
      <c r="G195" s="191">
        <v>7301384</v>
      </c>
      <c r="R195" s="19">
        <f t="shared" si="5"/>
        <v>49867</v>
      </c>
      <c r="S195" s="176">
        <f>S194</f>
        <v>93.5239845198778</v>
      </c>
      <c r="T195" s="180"/>
      <c r="U195" s="116"/>
      <c r="V195" s="116"/>
    </row>
    <row r="196" spans="1:22" s="1" customFormat="1" ht="14.4" thickBot="1" x14ac:dyDescent="0.3">
      <c r="A196" s="7" t="s">
        <v>205</v>
      </c>
      <c r="B196" s="11">
        <f t="shared" si="6"/>
        <v>805.96834371042542</v>
      </c>
      <c r="C196" s="191"/>
      <c r="D196" s="191"/>
      <c r="E196" s="191">
        <v>195</v>
      </c>
      <c r="F196" s="191">
        <v>38025</v>
      </c>
      <c r="G196" s="191">
        <v>7414875</v>
      </c>
      <c r="R196" s="19">
        <f t="shared" ref="R196:R214" si="7">R195+30</f>
        <v>49897</v>
      </c>
      <c r="S196" s="176">
        <f>S195</f>
        <v>93.5239845198778</v>
      </c>
      <c r="T196" s="180"/>
      <c r="U196" s="116"/>
      <c r="V196" s="116"/>
    </row>
    <row r="197" spans="1:22" s="1" customFormat="1" ht="14.4" thickBot="1" x14ac:dyDescent="0.3">
      <c r="A197" s="7" t="s">
        <v>206</v>
      </c>
      <c r="B197" s="11">
        <f t="shared" si="6"/>
        <v>813.54561636392873</v>
      </c>
      <c r="C197" s="191"/>
      <c r="D197" s="191"/>
      <c r="E197" s="191">
        <v>196</v>
      </c>
      <c r="F197" s="191">
        <v>38416</v>
      </c>
      <c r="G197" s="191">
        <v>7529536</v>
      </c>
      <c r="R197" s="19">
        <f t="shared" si="7"/>
        <v>49927</v>
      </c>
      <c r="S197" s="176">
        <f>S196</f>
        <v>93.5239845198778</v>
      </c>
      <c r="T197" s="180"/>
      <c r="U197" s="116"/>
      <c r="V197" s="116"/>
    </row>
    <row r="198" spans="1:22" s="1" customFormat="1" ht="14.4" thickBot="1" x14ac:dyDescent="0.3">
      <c r="A198" s="7" t="s">
        <v>207</v>
      </c>
      <c r="B198" s="11">
        <f t="shared" si="6"/>
        <v>821.16874058634914</v>
      </c>
      <c r="C198" s="191"/>
      <c r="D198" s="191"/>
      <c r="E198" s="191">
        <v>197</v>
      </c>
      <c r="F198" s="191">
        <v>38809</v>
      </c>
      <c r="G198" s="191">
        <v>7645373</v>
      </c>
      <c r="R198" s="19">
        <f t="shared" si="7"/>
        <v>49957</v>
      </c>
      <c r="S198" s="176">
        <f>S197*(B344/B341)</f>
        <v>95.188975524614989</v>
      </c>
      <c r="T198" s="180"/>
      <c r="U198" s="116"/>
      <c r="V198" s="116"/>
    </row>
    <row r="199" spans="1:22" s="1" customFormat="1" ht="14.4" thickBot="1" x14ac:dyDescent="0.3">
      <c r="A199" s="7" t="s">
        <v>208</v>
      </c>
      <c r="B199" s="11">
        <f t="shared" si="6"/>
        <v>828.82770609450483</v>
      </c>
      <c r="C199" s="191"/>
      <c r="D199" s="191"/>
      <c r="E199" s="191">
        <v>198</v>
      </c>
      <c r="F199" s="191">
        <v>39204</v>
      </c>
      <c r="G199" s="191">
        <v>7762392</v>
      </c>
      <c r="R199" s="19">
        <f t="shared" si="7"/>
        <v>49987</v>
      </c>
      <c r="S199" s="176">
        <f>S198</f>
        <v>95.188975524614989</v>
      </c>
      <c r="T199" s="180"/>
      <c r="U199" s="116"/>
      <c r="V199" s="116"/>
    </row>
    <row r="200" spans="1:22" s="1" customFormat="1" ht="14.4" thickBot="1" x14ac:dyDescent="0.3">
      <c r="A200" s="7" t="s">
        <v>209</v>
      </c>
      <c r="B200" s="11">
        <f t="shared" si="6"/>
        <v>836.52329897977154</v>
      </c>
      <c r="C200" s="191"/>
      <c r="D200" s="191"/>
      <c r="E200" s="191">
        <v>199</v>
      </c>
      <c r="F200" s="191">
        <v>39601</v>
      </c>
      <c r="G200" s="191">
        <v>7880599</v>
      </c>
      <c r="R200" s="19">
        <f t="shared" si="7"/>
        <v>50017</v>
      </c>
      <c r="S200" s="176">
        <f>S199</f>
        <v>95.188975524614989</v>
      </c>
      <c r="T200" s="180"/>
      <c r="U200" s="116"/>
      <c r="V200" s="116"/>
    </row>
    <row r="201" spans="1:22" s="1" customFormat="1" ht="14.4" thickBot="1" x14ac:dyDescent="0.3">
      <c r="A201" s="7" t="s">
        <v>210</v>
      </c>
      <c r="B201" s="11">
        <f t="shared" si="6"/>
        <v>844.26357823474166</v>
      </c>
      <c r="C201" s="191"/>
      <c r="D201" s="191"/>
      <c r="E201" s="191">
        <v>200</v>
      </c>
      <c r="F201" s="191">
        <v>40000</v>
      </c>
      <c r="G201" s="191">
        <v>8000000</v>
      </c>
      <c r="R201" s="19">
        <f t="shared" si="7"/>
        <v>50047</v>
      </c>
      <c r="S201" s="176">
        <f>S200</f>
        <v>95.188975524614989</v>
      </c>
      <c r="T201" s="180"/>
      <c r="U201" s="116"/>
      <c r="V201" s="116"/>
    </row>
    <row r="202" spans="1:22" s="1" customFormat="1" ht="14.4" thickBot="1" x14ac:dyDescent="0.3">
      <c r="A202" s="7" t="s">
        <v>211</v>
      </c>
      <c r="B202" s="11">
        <f t="shared" si="6"/>
        <v>852.0510525145512</v>
      </c>
      <c r="C202" s="191"/>
      <c r="D202" s="191"/>
      <c r="E202" s="191">
        <v>201</v>
      </c>
      <c r="F202" s="191">
        <v>40401</v>
      </c>
      <c r="G202" s="191">
        <v>8120601</v>
      </c>
      <c r="R202" s="19">
        <f t="shared" si="7"/>
        <v>50077</v>
      </c>
      <c r="S202" s="176">
        <f>S201*(B348/B345)</f>
        <v>96.865340702983843</v>
      </c>
      <c r="T202" s="180"/>
      <c r="U202" s="116"/>
      <c r="V202" s="116"/>
    </row>
    <row r="203" spans="1:22" s="1" customFormat="1" ht="14.4" thickBot="1" x14ac:dyDescent="0.3">
      <c r="A203" s="7" t="s">
        <v>212</v>
      </c>
      <c r="B203" s="11">
        <f t="shared" si="6"/>
        <v>859.8806254630872</v>
      </c>
      <c r="C203" s="191"/>
      <c r="D203" s="191"/>
      <c r="E203" s="191">
        <v>202</v>
      </c>
      <c r="F203" s="191">
        <v>40804</v>
      </c>
      <c r="G203" s="191">
        <v>8242408</v>
      </c>
      <c r="R203" s="19">
        <f t="shared" si="7"/>
        <v>50107</v>
      </c>
      <c r="S203" s="176">
        <f>S202</f>
        <v>96.865340702983843</v>
      </c>
      <c r="T203" s="180"/>
      <c r="U203" s="116"/>
      <c r="V203" s="116"/>
    </row>
    <row r="204" spans="1:22" s="1" customFormat="1" ht="14.4" thickBot="1" x14ac:dyDescent="0.3">
      <c r="A204" s="7" t="s">
        <v>213</v>
      </c>
      <c r="B204" s="11">
        <f t="shared" si="6"/>
        <v>867.74861800571784</v>
      </c>
      <c r="C204" s="191"/>
      <c r="D204" s="191"/>
      <c r="E204" s="191">
        <v>203</v>
      </c>
      <c r="F204" s="191">
        <v>41209</v>
      </c>
      <c r="G204" s="191">
        <v>8365427</v>
      </c>
      <c r="R204" s="19">
        <f t="shared" si="7"/>
        <v>50137</v>
      </c>
      <c r="S204" s="176">
        <f>S203</f>
        <v>96.865340702983843</v>
      </c>
      <c r="T204" s="180"/>
      <c r="U204" s="116"/>
      <c r="V204" s="116"/>
    </row>
    <row r="205" spans="1:22" s="1" customFormat="1" ht="14.4" thickBot="1" x14ac:dyDescent="0.3">
      <c r="A205" s="7" t="s">
        <v>214</v>
      </c>
      <c r="B205" s="11">
        <f t="shared" si="6"/>
        <v>875.65767254957279</v>
      </c>
      <c r="C205" s="191"/>
      <c r="D205" s="191"/>
      <c r="E205" s="191">
        <v>204</v>
      </c>
      <c r="F205" s="191">
        <v>41616</v>
      </c>
      <c r="G205" s="191">
        <v>8489664</v>
      </c>
      <c r="R205" s="19">
        <f t="shared" si="7"/>
        <v>50167</v>
      </c>
      <c r="S205" s="176">
        <f>S204*(B351/B348)</f>
        <v>98.55752156415727</v>
      </c>
      <c r="T205" s="180"/>
      <c r="U205" s="116"/>
      <c r="V205" s="116"/>
    </row>
    <row r="206" spans="1:22" s="1" customFormat="1" ht="14.4" thickBot="1" x14ac:dyDescent="0.3">
      <c r="A206" s="7" t="s">
        <v>215</v>
      </c>
      <c r="B206" s="11">
        <f t="shared" si="6"/>
        <v>883.61168414125268</v>
      </c>
      <c r="C206" s="191"/>
      <c r="D206" s="191"/>
      <c r="E206" s="191">
        <v>205</v>
      </c>
      <c r="F206" s="191">
        <v>42025</v>
      </c>
      <c r="G206" s="191">
        <v>8615125</v>
      </c>
      <c r="R206" s="19">
        <f t="shared" si="7"/>
        <v>50197</v>
      </c>
      <c r="S206" s="176">
        <f>S205</f>
        <v>98.55752156415727</v>
      </c>
      <c r="T206" s="180"/>
      <c r="U206" s="116"/>
      <c r="V206" s="116"/>
    </row>
    <row r="207" spans="1:22" s="1" customFormat="1" ht="14.4" thickBot="1" x14ac:dyDescent="0.3">
      <c r="A207" s="7" t="s">
        <v>216</v>
      </c>
      <c r="B207" s="11">
        <f t="shared" si="6"/>
        <v>891.61018477354241</v>
      </c>
      <c r="C207" s="191"/>
      <c r="D207" s="191"/>
      <c r="E207" s="191">
        <v>206</v>
      </c>
      <c r="F207" s="191">
        <v>42436</v>
      </c>
      <c r="G207" s="191">
        <v>8741816</v>
      </c>
      <c r="R207" s="19">
        <f t="shared" si="7"/>
        <v>50227</v>
      </c>
      <c r="S207" s="176">
        <f>S206</f>
        <v>98.55752156415727</v>
      </c>
      <c r="T207" s="180"/>
      <c r="U207" s="116"/>
      <c r="V207" s="116"/>
    </row>
    <row r="208" spans="1:22" s="1" customFormat="1" ht="14.4" thickBot="1" x14ac:dyDescent="0.3">
      <c r="A208" s="7" t="s">
        <v>217</v>
      </c>
      <c r="B208" s="11">
        <f t="shared" si="6"/>
        <v>899.65013343191322</v>
      </c>
      <c r="C208" s="191"/>
      <c r="D208" s="191"/>
      <c r="E208" s="191">
        <v>207</v>
      </c>
      <c r="F208" s="191">
        <v>42849</v>
      </c>
      <c r="G208" s="191">
        <v>8869743</v>
      </c>
      <c r="R208" s="19">
        <f t="shared" si="7"/>
        <v>50257</v>
      </c>
      <c r="S208" s="176">
        <f>S207*(B354/B351)</f>
        <v>100.26551860574098</v>
      </c>
      <c r="T208" s="180"/>
      <c r="U208" s="116"/>
      <c r="V208" s="116"/>
    </row>
    <row r="209" spans="1:22" s="1" customFormat="1" ht="14.4" thickBot="1" x14ac:dyDescent="0.3">
      <c r="A209" s="7" t="s">
        <v>218</v>
      </c>
      <c r="B209" s="11">
        <f t="shared" si="6"/>
        <v>907.73086221675737</v>
      </c>
      <c r="C209" s="191"/>
      <c r="D209" s="191"/>
      <c r="E209" s="191">
        <v>208</v>
      </c>
      <c r="F209" s="191">
        <v>43264</v>
      </c>
      <c r="G209" s="191">
        <v>8998912</v>
      </c>
      <c r="R209" s="19">
        <f t="shared" si="7"/>
        <v>50287</v>
      </c>
      <c r="S209" s="176">
        <f>S208</f>
        <v>100.26551860574098</v>
      </c>
      <c r="T209" s="180"/>
      <c r="U209" s="116"/>
      <c r="V209" s="116"/>
    </row>
    <row r="210" spans="1:22" s="1" customFormat="1" ht="14.4" thickBot="1" x14ac:dyDescent="0.3">
      <c r="A210" s="7" t="s">
        <v>219</v>
      </c>
      <c r="B210" s="11">
        <f t="shared" si="6"/>
        <v>915.85454020983514</v>
      </c>
      <c r="C210" s="191"/>
      <c r="D210" s="191"/>
      <c r="E210" s="191">
        <v>209</v>
      </c>
      <c r="F210" s="191">
        <v>43681</v>
      </c>
      <c r="G210" s="191">
        <v>9129329</v>
      </c>
      <c r="R210" s="19">
        <f t="shared" si="7"/>
        <v>50317</v>
      </c>
      <c r="S210" s="176">
        <f>S209</f>
        <v>100.26551860574098</v>
      </c>
      <c r="T210" s="180"/>
      <c r="U210" s="116"/>
      <c r="V210" s="116"/>
    </row>
    <row r="211" spans="1:22" s="1" customFormat="1" ht="14.4" thickBot="1" x14ac:dyDescent="0.3">
      <c r="A211" s="7" t="s">
        <v>220</v>
      </c>
      <c r="B211" s="11">
        <f t="shared" si="6"/>
        <v>924.02257201765349</v>
      </c>
      <c r="C211" s="191"/>
      <c r="D211" s="191"/>
      <c r="E211" s="191">
        <v>210</v>
      </c>
      <c r="F211" s="191">
        <v>44100</v>
      </c>
      <c r="G211" s="191">
        <v>9261000</v>
      </c>
      <c r="R211" s="19">
        <f t="shared" si="7"/>
        <v>50347</v>
      </c>
      <c r="S211" s="176">
        <f>S210*(B357/B354)</f>
        <v>101.98933227544239</v>
      </c>
      <c r="T211" s="180"/>
      <c r="U211" s="116"/>
      <c r="V211" s="116"/>
    </row>
    <row r="212" spans="1:22" s="1" customFormat="1" ht="14.4" thickBot="1" x14ac:dyDescent="0.3">
      <c r="A212" s="7" t="s">
        <v>221</v>
      </c>
      <c r="B212" s="11">
        <f t="shared" si="6"/>
        <v>932.23391210001341</v>
      </c>
      <c r="C212" s="191"/>
      <c r="D212" s="191"/>
      <c r="E212" s="191">
        <v>211</v>
      </c>
      <c r="F212" s="191">
        <v>44521</v>
      </c>
      <c r="G212" s="191">
        <v>9393931</v>
      </c>
      <c r="R212" s="19">
        <f t="shared" si="7"/>
        <v>50377</v>
      </c>
      <c r="S212" s="176">
        <f>S211</f>
        <v>101.98933227544239</v>
      </c>
      <c r="T212" s="180"/>
      <c r="U212" s="116"/>
      <c r="V212" s="116"/>
    </row>
    <row r="213" spans="1:22" s="1" customFormat="1" ht="14.4" thickBot="1" x14ac:dyDescent="0.3">
      <c r="A213" s="7" t="s">
        <v>222</v>
      </c>
      <c r="B213" s="11">
        <f t="shared" si="6"/>
        <v>940.48718885136964</v>
      </c>
      <c r="C213" s="191"/>
      <c r="D213" s="191"/>
      <c r="E213" s="191">
        <v>212</v>
      </c>
      <c r="F213" s="191">
        <v>44944</v>
      </c>
      <c r="G213" s="191">
        <v>9528128</v>
      </c>
      <c r="R213" s="19">
        <f t="shared" si="7"/>
        <v>50407</v>
      </c>
      <c r="S213" s="176">
        <f>S212</f>
        <v>101.98933227544239</v>
      </c>
      <c r="T213" s="180"/>
      <c r="U213" s="116"/>
      <c r="V213" s="116"/>
    </row>
    <row r="214" spans="1:22" s="1" customFormat="1" ht="14.4" thickBot="1" x14ac:dyDescent="0.3">
      <c r="A214" s="7" t="s">
        <v>223</v>
      </c>
      <c r="B214" s="11">
        <f t="shared" si="6"/>
        <v>948.78277619136406</v>
      </c>
      <c r="C214" s="191"/>
      <c r="D214" s="191"/>
      <c r="E214" s="191">
        <v>213</v>
      </c>
      <c r="F214" s="191">
        <v>45369</v>
      </c>
      <c r="G214" s="191">
        <v>9663597</v>
      </c>
      <c r="R214" s="19">
        <f t="shared" si="7"/>
        <v>50437</v>
      </c>
      <c r="S214" s="176">
        <f>S213*(B360/B357)</f>
        <v>103.72896297607146</v>
      </c>
      <c r="T214" s="180"/>
      <c r="U214" s="116"/>
      <c r="V214" s="116"/>
    </row>
    <row r="215" spans="1:22" s="1" customFormat="1" ht="14.4" thickBot="1" x14ac:dyDescent="0.3">
      <c r="A215" s="7" t="s">
        <v>224</v>
      </c>
      <c r="B215" s="11">
        <f t="shared" si="6"/>
        <v>957.12193945655599</v>
      </c>
      <c r="C215" s="191"/>
      <c r="D215" s="191"/>
      <c r="E215" s="191">
        <v>214</v>
      </c>
      <c r="F215" s="191">
        <v>45796</v>
      </c>
      <c r="G215" s="191">
        <v>9800344</v>
      </c>
      <c r="V215" s="116"/>
    </row>
    <row r="216" spans="1:22" s="1" customFormat="1" ht="14.4" thickBot="1" x14ac:dyDescent="0.3">
      <c r="A216" s="7" t="s">
        <v>225</v>
      </c>
      <c r="B216" s="11">
        <f t="shared" ref="B216:B279" si="8">$K$12+$K$3*F216+$K$6*B215+$K$7*B214+$K$8*B213+$K$9*B210+$K$10*B209</f>
        <v>965.5049393019641</v>
      </c>
      <c r="C216" s="191"/>
      <c r="D216" s="191"/>
      <c r="E216" s="191">
        <v>215</v>
      </c>
      <c r="F216" s="191">
        <v>46225</v>
      </c>
      <c r="G216" s="191">
        <v>9938375</v>
      </c>
    </row>
    <row r="217" spans="1:22" s="1" customFormat="1" ht="14.4" thickBot="1" x14ac:dyDescent="0.3">
      <c r="A217" s="7" t="s">
        <v>226</v>
      </c>
      <c r="B217" s="11">
        <f t="shared" si="8"/>
        <v>973.93098210810774</v>
      </c>
      <c r="C217" s="191"/>
      <c r="D217" s="191"/>
      <c r="E217" s="191">
        <v>216</v>
      </c>
      <c r="F217" s="191">
        <v>46656</v>
      </c>
      <c r="G217" s="191">
        <v>10100000</v>
      </c>
    </row>
    <row r="218" spans="1:22" s="1" customFormat="1" ht="14.4" thickBot="1" x14ac:dyDescent="0.3">
      <c r="A218" s="7" t="s">
        <v>227</v>
      </c>
      <c r="B218" s="11">
        <f t="shared" si="8"/>
        <v>982.39964817174655</v>
      </c>
      <c r="C218" s="191"/>
      <c r="D218" s="191"/>
      <c r="E218" s="191">
        <v>217</v>
      </c>
      <c r="F218" s="191">
        <v>47089</v>
      </c>
      <c r="G218" s="191">
        <v>10200000</v>
      </c>
    </row>
    <row r="219" spans="1:22" s="1" customFormat="1" ht="14.4" thickBot="1" x14ac:dyDescent="0.3">
      <c r="A219" s="7" t="s">
        <v>228</v>
      </c>
      <c r="B219" s="11">
        <f t="shared" si="8"/>
        <v>990.91145782020908</v>
      </c>
      <c r="C219" s="191"/>
      <c r="D219" s="191"/>
      <c r="E219" s="191">
        <v>218</v>
      </c>
      <c r="F219" s="191">
        <v>47524</v>
      </c>
      <c r="G219" s="191">
        <v>10400000</v>
      </c>
    </row>
    <row r="220" spans="1:22" s="1" customFormat="1" ht="14.4" thickBot="1" x14ac:dyDescent="0.3">
      <c r="A220" s="7" t="s">
        <v>229</v>
      </c>
      <c r="B220" s="11">
        <f t="shared" si="8"/>
        <v>999.46699136721566</v>
      </c>
      <c r="C220" s="191"/>
      <c r="D220" s="191"/>
      <c r="E220" s="191">
        <v>219</v>
      </c>
      <c r="F220" s="191">
        <v>47961</v>
      </c>
      <c r="G220" s="191">
        <v>10500000</v>
      </c>
    </row>
    <row r="221" spans="1:22" s="1" customFormat="1" ht="14.4" thickBot="1" x14ac:dyDescent="0.3">
      <c r="A221" s="7" t="s">
        <v>230</v>
      </c>
      <c r="B221" s="11">
        <f t="shared" si="8"/>
        <v>1008.0661318629481</v>
      </c>
      <c r="C221" s="191"/>
      <c r="D221" s="191"/>
      <c r="E221" s="191">
        <v>220</v>
      </c>
      <c r="F221" s="191">
        <v>48400</v>
      </c>
      <c r="G221" s="191">
        <v>10600000</v>
      </c>
    </row>
    <row r="222" spans="1:22" s="1" customFormat="1" ht="14.4" thickBot="1" x14ac:dyDescent="0.3">
      <c r="A222" s="7" t="s">
        <v>231</v>
      </c>
      <c r="B222" s="11">
        <f t="shared" si="8"/>
        <v>1016.7084564603908</v>
      </c>
      <c r="C222" s="191"/>
      <c r="D222" s="191"/>
      <c r="E222" s="191">
        <v>221</v>
      </c>
      <c r="F222" s="191">
        <v>48841</v>
      </c>
      <c r="G222" s="191">
        <v>10800000</v>
      </c>
    </row>
    <row r="223" spans="1:22" s="1" customFormat="1" ht="14.4" thickBot="1" x14ac:dyDescent="0.3">
      <c r="A223" s="7" t="s">
        <v>232</v>
      </c>
      <c r="B223" s="11">
        <f t="shared" si="8"/>
        <v>1025.3939589043182</v>
      </c>
      <c r="C223" s="191"/>
      <c r="D223" s="191"/>
      <c r="E223" s="191">
        <v>222</v>
      </c>
      <c r="F223" s="191">
        <v>49284</v>
      </c>
      <c r="G223" s="191">
        <v>10900000</v>
      </c>
    </row>
    <row r="224" spans="1:22" s="1" customFormat="1" ht="14.4" thickBot="1" x14ac:dyDescent="0.3">
      <c r="A224" s="7" t="s">
        <v>233</v>
      </c>
      <c r="B224" s="11">
        <f t="shared" si="8"/>
        <v>1034.1230182545346</v>
      </c>
      <c r="C224" s="191"/>
      <c r="D224" s="191"/>
      <c r="E224" s="191">
        <v>223</v>
      </c>
      <c r="F224" s="191">
        <v>49729</v>
      </c>
      <c r="G224" s="191">
        <v>11100000</v>
      </c>
    </row>
    <row r="225" spans="1:7" s="1" customFormat="1" ht="14.4" thickBot="1" x14ac:dyDescent="0.3">
      <c r="A225" s="7" t="s">
        <v>234</v>
      </c>
      <c r="B225" s="11">
        <f t="shared" si="8"/>
        <v>1042.895836239938</v>
      </c>
      <c r="C225" s="191"/>
      <c r="D225" s="191"/>
      <c r="E225" s="191">
        <v>224</v>
      </c>
      <c r="F225" s="191">
        <v>50176</v>
      </c>
      <c r="G225" s="191">
        <v>11200000</v>
      </c>
    </row>
    <row r="226" spans="1:7" s="1" customFormat="1" ht="14.4" thickBot="1" x14ac:dyDescent="0.3">
      <c r="A226" s="7" t="s">
        <v>235</v>
      </c>
      <c r="B226" s="11">
        <f t="shared" si="8"/>
        <v>1051.7122531026469</v>
      </c>
      <c r="C226" s="191"/>
      <c r="D226" s="191"/>
      <c r="E226" s="191">
        <v>225</v>
      </c>
      <c r="F226" s="191">
        <v>50625</v>
      </c>
      <c r="G226" s="191">
        <v>11400000</v>
      </c>
    </row>
    <row r="227" spans="1:7" s="1" customFormat="1" ht="14.4" thickBot="1" x14ac:dyDescent="0.3">
      <c r="A227" s="7" t="s">
        <v>236</v>
      </c>
      <c r="B227" s="11">
        <f t="shared" si="8"/>
        <v>1060.5721087745446</v>
      </c>
      <c r="C227" s="191"/>
      <c r="D227" s="191"/>
      <c r="E227" s="191">
        <v>226</v>
      </c>
      <c r="F227" s="191">
        <v>51076</v>
      </c>
      <c r="G227" s="191">
        <v>11500000</v>
      </c>
    </row>
    <row r="228" spans="1:7" s="1" customFormat="1" ht="14.4" thickBot="1" x14ac:dyDescent="0.3">
      <c r="A228" s="7" t="s">
        <v>237</v>
      </c>
      <c r="B228" s="11">
        <f t="shared" si="8"/>
        <v>1069.4755170026201</v>
      </c>
      <c r="C228" s="191"/>
      <c r="D228" s="191"/>
      <c r="E228" s="191">
        <v>227</v>
      </c>
      <c r="F228" s="191">
        <v>51529</v>
      </c>
      <c r="G228" s="191">
        <v>11700000</v>
      </c>
    </row>
    <row r="229" spans="1:7" s="1" customFormat="1" ht="14.4" thickBot="1" x14ac:dyDescent="0.3">
      <c r="A229" s="7" t="s">
        <v>238</v>
      </c>
      <c r="B229" s="11">
        <f t="shared" si="8"/>
        <v>1078.4226912694412</v>
      </c>
      <c r="C229" s="191"/>
      <c r="D229" s="191"/>
      <c r="E229" s="191">
        <v>228</v>
      </c>
      <c r="F229" s="191">
        <v>51984</v>
      </c>
      <c r="G229" s="191">
        <v>11900000</v>
      </c>
    </row>
    <row r="230" spans="1:7" s="1" customFormat="1" ht="14.4" thickBot="1" x14ac:dyDescent="0.3">
      <c r="A230" s="7" t="s">
        <v>239</v>
      </c>
      <c r="B230" s="11">
        <f t="shared" si="8"/>
        <v>1087.4136713565899</v>
      </c>
      <c r="C230" s="191"/>
      <c r="D230" s="191"/>
      <c r="E230" s="191">
        <v>229</v>
      </c>
      <c r="F230" s="191">
        <v>52441</v>
      </c>
      <c r="G230" s="191">
        <v>12000000</v>
      </c>
    </row>
    <row r="231" spans="1:7" s="1" customFormat="1" ht="14.4" thickBot="1" x14ac:dyDescent="0.3">
      <c r="A231" s="7" t="s">
        <v>240</v>
      </c>
      <c r="B231" s="11">
        <f t="shared" si="8"/>
        <v>1096.4483550741361</v>
      </c>
      <c r="C231" s="191"/>
      <c r="D231" s="191"/>
      <c r="E231" s="191">
        <v>230</v>
      </c>
      <c r="F231" s="191">
        <v>52900</v>
      </c>
      <c r="G231" s="191">
        <v>12200000</v>
      </c>
    </row>
    <row r="232" spans="1:7" s="1" customFormat="1" ht="14.4" thickBot="1" x14ac:dyDescent="0.3">
      <c r="A232" s="7" t="s">
        <v>241</v>
      </c>
      <c r="B232" s="11">
        <f t="shared" si="8"/>
        <v>1105.5267186438982</v>
      </c>
      <c r="C232" s="191"/>
      <c r="D232" s="191"/>
      <c r="E232" s="191">
        <v>231</v>
      </c>
      <c r="F232" s="191">
        <v>53361</v>
      </c>
      <c r="G232" s="191">
        <v>12300000</v>
      </c>
    </row>
    <row r="233" spans="1:7" s="1" customFormat="1" ht="14.4" thickBot="1" x14ac:dyDescent="0.3">
      <c r="A233" s="7" t="s">
        <v>242</v>
      </c>
      <c r="B233" s="11">
        <f t="shared" si="8"/>
        <v>1114.6488740550349</v>
      </c>
      <c r="C233" s="191"/>
      <c r="D233" s="191"/>
      <c r="E233" s="191">
        <v>232</v>
      </c>
      <c r="F233" s="191">
        <v>53824</v>
      </c>
      <c r="G233" s="191">
        <v>12500000</v>
      </c>
    </row>
    <row r="234" spans="1:7" s="1" customFormat="1" ht="14.4" thickBot="1" x14ac:dyDescent="0.3">
      <c r="A234" s="7" t="s">
        <v>243</v>
      </c>
      <c r="B234" s="11">
        <f t="shared" si="8"/>
        <v>1123.8149222094632</v>
      </c>
      <c r="C234" s="191"/>
      <c r="D234" s="191"/>
      <c r="E234" s="191">
        <v>233</v>
      </c>
      <c r="F234" s="191">
        <v>54289</v>
      </c>
      <c r="G234" s="191">
        <v>12600000</v>
      </c>
    </row>
    <row r="235" spans="1:7" s="1" customFormat="1" ht="14.4" thickBot="1" x14ac:dyDescent="0.3">
      <c r="A235" s="7" t="s">
        <v>244</v>
      </c>
      <c r="B235" s="11">
        <f t="shared" si="8"/>
        <v>1133.0248549073051</v>
      </c>
      <c r="C235" s="191"/>
      <c r="D235" s="191"/>
      <c r="E235" s="191">
        <v>234</v>
      </c>
      <c r="F235" s="191">
        <v>54756</v>
      </c>
      <c r="G235" s="191">
        <v>12800000</v>
      </c>
    </row>
    <row r="236" spans="1:7" s="1" customFormat="1" ht="14.4" thickBot="1" x14ac:dyDescent="0.3">
      <c r="A236" s="7" t="s">
        <v>245</v>
      </c>
      <c r="B236" s="11">
        <f t="shared" si="8"/>
        <v>1142.2786306754572</v>
      </c>
      <c r="C236" s="191"/>
      <c r="D236" s="191"/>
      <c r="E236" s="191">
        <v>235</v>
      </c>
      <c r="F236" s="191">
        <v>55225</v>
      </c>
      <c r="G236" s="191">
        <v>13000000</v>
      </c>
    </row>
    <row r="237" spans="1:7" s="1" customFormat="1" ht="14.4" thickBot="1" x14ac:dyDescent="0.3">
      <c r="A237" s="7" t="s">
        <v>246</v>
      </c>
      <c r="B237" s="11">
        <f t="shared" si="8"/>
        <v>1151.5762776300608</v>
      </c>
      <c r="C237" s="191"/>
      <c r="D237" s="191"/>
      <c r="E237" s="191">
        <v>236</v>
      </c>
      <c r="F237" s="191">
        <v>55696</v>
      </c>
      <c r="G237" s="191">
        <v>13100000</v>
      </c>
    </row>
    <row r="238" spans="1:7" s="1" customFormat="1" ht="14.4" thickBot="1" x14ac:dyDescent="0.3">
      <c r="A238" s="7" t="s">
        <v>247</v>
      </c>
      <c r="B238" s="11">
        <f t="shared" si="8"/>
        <v>1160.9178737188497</v>
      </c>
      <c r="C238" s="191"/>
      <c r="D238" s="191"/>
      <c r="E238" s="191">
        <v>237</v>
      </c>
      <c r="F238" s="191">
        <v>56169</v>
      </c>
      <c r="G238" s="191">
        <v>13300000</v>
      </c>
    </row>
    <row r="239" spans="1:7" s="1" customFormat="1" ht="14.4" thickBot="1" x14ac:dyDescent="0.3">
      <c r="A239" s="7" t="s">
        <v>248</v>
      </c>
      <c r="B239" s="11">
        <f t="shared" si="8"/>
        <v>1170.3034609898066</v>
      </c>
      <c r="C239" s="191"/>
      <c r="D239" s="191"/>
      <c r="E239" s="191">
        <v>238</v>
      </c>
      <c r="F239" s="191">
        <v>56644</v>
      </c>
      <c r="G239" s="191">
        <v>13500000</v>
      </c>
    </row>
    <row r="240" spans="1:7" s="1" customFormat="1" ht="14.4" thickBot="1" x14ac:dyDescent="0.3">
      <c r="A240" s="7" t="s">
        <v>249</v>
      </c>
      <c r="B240" s="11">
        <f t="shared" si="8"/>
        <v>1179.733028999879</v>
      </c>
      <c r="C240" s="191"/>
      <c r="D240" s="191"/>
      <c r="E240" s="191">
        <v>239</v>
      </c>
      <c r="F240" s="191">
        <v>57121</v>
      </c>
      <c r="G240" s="191">
        <v>13700000</v>
      </c>
    </row>
    <row r="241" spans="1:7" s="1" customFormat="1" ht="14.4" thickBot="1" x14ac:dyDescent="0.3">
      <c r="A241" s="7" t="s">
        <v>250</v>
      </c>
      <c r="B241" s="11">
        <f t="shared" si="8"/>
        <v>1189.2065741207959</v>
      </c>
      <c r="C241" s="191"/>
      <c r="D241" s="191"/>
      <c r="E241" s="191">
        <v>240</v>
      </c>
      <c r="F241" s="191">
        <v>57600</v>
      </c>
      <c r="G241" s="191">
        <v>13800000</v>
      </c>
    </row>
    <row r="242" spans="1:7" s="1" customFormat="1" ht="14.4" thickBot="1" x14ac:dyDescent="0.3">
      <c r="A242" s="7" t="s">
        <v>251</v>
      </c>
      <c r="B242" s="11">
        <f t="shared" si="8"/>
        <v>1198.724134169235</v>
      </c>
      <c r="C242" s="191"/>
      <c r="D242" s="191"/>
      <c r="E242" s="191">
        <v>241</v>
      </c>
      <c r="F242" s="191">
        <v>58081</v>
      </c>
      <c r="G242" s="191">
        <v>14000000</v>
      </c>
    </row>
    <row r="243" spans="1:7" s="1" customFormat="1" ht="14.4" thickBot="1" x14ac:dyDescent="0.3">
      <c r="A243" s="7" t="s">
        <v>252</v>
      </c>
      <c r="B243" s="11">
        <f t="shared" si="8"/>
        <v>1208.2857560114317</v>
      </c>
      <c r="C243" s="191"/>
      <c r="D243" s="191"/>
      <c r="E243" s="191">
        <v>242</v>
      </c>
      <c r="F243" s="191">
        <v>58564</v>
      </c>
      <c r="G243" s="191">
        <v>14200000</v>
      </c>
    </row>
    <row r="244" spans="1:7" s="1" customFormat="1" ht="14.4" thickBot="1" x14ac:dyDescent="0.3">
      <c r="A244" s="7" t="s">
        <v>253</v>
      </c>
      <c r="B244" s="11">
        <f t="shared" si="8"/>
        <v>1217.8914572019</v>
      </c>
      <c r="C244" s="191"/>
      <c r="D244" s="191"/>
      <c r="E244" s="191">
        <v>243</v>
      </c>
      <c r="F244" s="191">
        <v>59049</v>
      </c>
      <c r="G244" s="191">
        <v>14300000</v>
      </c>
    </row>
    <row r="245" spans="1:7" s="1" customFormat="1" ht="14.4" thickBot="1" x14ac:dyDescent="0.3">
      <c r="A245" s="7" t="s">
        <v>254</v>
      </c>
      <c r="B245" s="11">
        <f t="shared" si="8"/>
        <v>1227.5412365450386</v>
      </c>
      <c r="C245" s="191"/>
      <c r="D245" s="191"/>
      <c r="E245" s="191">
        <v>244</v>
      </c>
      <c r="F245" s="191">
        <v>59536</v>
      </c>
      <c r="G245" s="191">
        <v>14500000</v>
      </c>
    </row>
    <row r="246" spans="1:7" s="1" customFormat="1" ht="14.4" thickBot="1" x14ac:dyDescent="0.3">
      <c r="A246" s="7" t="s">
        <v>255</v>
      </c>
      <c r="B246" s="11">
        <f t="shared" si="8"/>
        <v>1237.2351072999836</v>
      </c>
      <c r="C246" s="191"/>
      <c r="D246" s="191"/>
      <c r="E246" s="191">
        <v>245</v>
      </c>
      <c r="F246" s="191">
        <v>60025</v>
      </c>
      <c r="G246" s="191">
        <v>14700000</v>
      </c>
    </row>
    <row r="247" spans="1:7" s="1" customFormat="1" ht="14.4" thickBot="1" x14ac:dyDescent="0.3">
      <c r="A247" s="7" t="s">
        <v>256</v>
      </c>
      <c r="B247" s="11">
        <f t="shared" si="8"/>
        <v>1246.9731014376089</v>
      </c>
      <c r="C247" s="191"/>
      <c r="D247" s="191"/>
      <c r="E247" s="191">
        <v>246</v>
      </c>
      <c r="F247" s="191">
        <v>60516</v>
      </c>
      <c r="G247" s="191">
        <v>14900000</v>
      </c>
    </row>
    <row r="248" spans="1:7" s="1" customFormat="1" ht="14.4" thickBot="1" x14ac:dyDescent="0.3">
      <c r="A248" s="7" t="s">
        <v>257</v>
      </c>
      <c r="B248" s="11">
        <f t="shared" si="8"/>
        <v>1256.7552459169806</v>
      </c>
      <c r="C248" s="191"/>
      <c r="D248" s="191"/>
      <c r="E248" s="191">
        <v>247</v>
      </c>
      <c r="F248" s="191">
        <v>61009</v>
      </c>
      <c r="G248" s="191">
        <v>15100000</v>
      </c>
    </row>
    <row r="249" spans="1:7" s="1" customFormat="1" ht="14.4" thickBot="1" x14ac:dyDescent="0.3">
      <c r="A249" s="7" t="s">
        <v>258</v>
      </c>
      <c r="B249" s="11">
        <f t="shared" si="8"/>
        <v>1266.5815506954259</v>
      </c>
      <c r="C249" s="191"/>
      <c r="D249" s="191"/>
      <c r="E249" s="191">
        <v>248</v>
      </c>
      <c r="F249" s="191">
        <v>61504</v>
      </c>
      <c r="G249" s="191">
        <v>15300000</v>
      </c>
    </row>
    <row r="250" spans="1:7" s="1" customFormat="1" ht="14.4" thickBot="1" x14ac:dyDescent="0.3">
      <c r="A250" s="7" t="s">
        <v>259</v>
      </c>
      <c r="B250" s="11">
        <f t="shared" si="8"/>
        <v>1276.4520224220314</v>
      </c>
      <c r="C250" s="191"/>
      <c r="D250" s="191"/>
      <c r="E250" s="191">
        <v>249</v>
      </c>
      <c r="F250" s="191">
        <v>62001</v>
      </c>
      <c r="G250" s="191">
        <v>15400000</v>
      </c>
    </row>
    <row r="251" spans="1:7" s="1" customFormat="1" ht="14.4" thickBot="1" x14ac:dyDescent="0.3">
      <c r="A251" s="7" t="s">
        <v>260</v>
      </c>
      <c r="B251" s="11">
        <f t="shared" si="8"/>
        <v>1286.3666786777235</v>
      </c>
      <c r="C251" s="191"/>
      <c r="D251" s="191"/>
      <c r="E251" s="191">
        <v>250</v>
      </c>
      <c r="F251" s="191">
        <v>62500</v>
      </c>
      <c r="G251" s="191">
        <v>15600000</v>
      </c>
    </row>
    <row r="252" spans="1:7" s="1" customFormat="1" ht="14.4" thickBot="1" x14ac:dyDescent="0.3">
      <c r="A252" s="7" t="s">
        <v>261</v>
      </c>
      <c r="B252" s="11">
        <f t="shared" si="8"/>
        <v>1296.3255428238281</v>
      </c>
      <c r="C252" s="191"/>
      <c r="D252" s="191"/>
      <c r="E252" s="191">
        <v>251</v>
      </c>
      <c r="F252" s="191">
        <v>63001</v>
      </c>
      <c r="G252" s="191">
        <v>15800000</v>
      </c>
    </row>
    <row r="253" spans="1:7" s="1" customFormat="1" ht="14.4" thickBot="1" x14ac:dyDescent="0.3">
      <c r="A253" s="7" t="s">
        <v>262</v>
      </c>
      <c r="B253" s="11">
        <f t="shared" si="8"/>
        <v>1306.3286312610271</v>
      </c>
      <c r="C253" s="191"/>
      <c r="D253" s="191"/>
      <c r="E253" s="191">
        <v>252</v>
      </c>
      <c r="F253" s="191">
        <v>63504</v>
      </c>
      <c r="G253" s="191">
        <v>16000000</v>
      </c>
    </row>
    <row r="254" spans="1:7" s="1" customFormat="1" ht="14.4" thickBot="1" x14ac:dyDescent="0.3">
      <c r="A254" s="7" t="s">
        <v>263</v>
      </c>
      <c r="B254" s="11">
        <f t="shared" si="8"/>
        <v>1316.3759526733309</v>
      </c>
      <c r="C254" s="191"/>
      <c r="D254" s="191"/>
      <c r="E254" s="191">
        <v>253</v>
      </c>
      <c r="F254" s="191">
        <v>64009</v>
      </c>
      <c r="G254" s="191">
        <v>16200000</v>
      </c>
    </row>
    <row r="255" spans="1:7" s="1" customFormat="1" ht="14.4" thickBot="1" x14ac:dyDescent="0.3">
      <c r="A255" s="7" t="s">
        <v>264</v>
      </c>
      <c r="B255" s="11">
        <f t="shared" si="8"/>
        <v>1326.4675174933627</v>
      </c>
      <c r="C255" s="191"/>
      <c r="D255" s="191"/>
      <c r="E255" s="191">
        <v>254</v>
      </c>
      <c r="F255" s="191">
        <v>64516</v>
      </c>
      <c r="G255" s="191">
        <v>16400000</v>
      </c>
    </row>
    <row r="256" spans="1:7" s="1" customFormat="1" ht="14.4" thickBot="1" x14ac:dyDescent="0.3">
      <c r="A256" s="7" t="s">
        <v>265</v>
      </c>
      <c r="B256" s="11">
        <f t="shared" si="8"/>
        <v>1336.6033420041779</v>
      </c>
      <c r="C256" s="191"/>
      <c r="D256" s="191"/>
      <c r="E256" s="191">
        <v>255</v>
      </c>
      <c r="F256" s="191">
        <v>65025</v>
      </c>
      <c r="G256" s="191">
        <v>16600000</v>
      </c>
    </row>
    <row r="257" spans="1:7" s="1" customFormat="1" ht="14.4" thickBot="1" x14ac:dyDescent="0.3">
      <c r="A257" s="7" t="s">
        <v>266</v>
      </c>
      <c r="B257" s="11">
        <f t="shared" si="8"/>
        <v>1346.7834426592869</v>
      </c>
      <c r="C257" s="191"/>
      <c r="D257" s="191"/>
      <c r="E257" s="191">
        <v>256</v>
      </c>
      <c r="F257" s="191">
        <v>65536</v>
      </c>
      <c r="G257" s="191">
        <v>16800000</v>
      </c>
    </row>
    <row r="258" spans="1:7" s="1" customFormat="1" ht="14.4" thickBot="1" x14ac:dyDescent="0.3">
      <c r="A258" s="7" t="s">
        <v>267</v>
      </c>
      <c r="B258" s="11">
        <f t="shared" si="8"/>
        <v>1357.0078308757379</v>
      </c>
      <c r="C258" s="191"/>
      <c r="D258" s="191"/>
      <c r="E258" s="191">
        <v>257</v>
      </c>
      <c r="F258" s="191">
        <v>66049</v>
      </c>
      <c r="G258" s="191">
        <v>17000000</v>
      </c>
    </row>
    <row r="259" spans="1:7" s="1" customFormat="1" ht="14.4" thickBot="1" x14ac:dyDescent="0.3">
      <c r="A259" s="7" t="s">
        <v>268</v>
      </c>
      <c r="B259" s="11">
        <f t="shared" si="8"/>
        <v>1367.2765154634262</v>
      </c>
      <c r="C259" s="191"/>
      <c r="D259" s="191"/>
      <c r="E259" s="191">
        <v>258</v>
      </c>
      <c r="F259" s="191">
        <v>66564</v>
      </c>
      <c r="G259" s="191">
        <v>17200000</v>
      </c>
    </row>
    <row r="260" spans="1:7" s="1" customFormat="1" ht="14.4" thickBot="1" x14ac:dyDescent="0.3">
      <c r="A260" s="7" t="s">
        <v>269</v>
      </c>
      <c r="B260" s="11">
        <f t="shared" si="8"/>
        <v>1377.5895075169133</v>
      </c>
      <c r="C260" s="191"/>
      <c r="D260" s="191"/>
      <c r="E260" s="191">
        <v>259</v>
      </c>
      <c r="F260" s="191">
        <v>67081</v>
      </c>
      <c r="G260" s="191">
        <v>17400000</v>
      </c>
    </row>
    <row r="261" spans="1:7" s="1" customFormat="1" ht="14.4" thickBot="1" x14ac:dyDescent="0.3">
      <c r="A261" s="7" t="s">
        <v>270</v>
      </c>
      <c r="B261" s="11">
        <f t="shared" si="8"/>
        <v>1387.9468203919184</v>
      </c>
      <c r="C261" s="191"/>
      <c r="D261" s="191"/>
      <c r="E261" s="191">
        <v>260</v>
      </c>
      <c r="F261" s="191">
        <v>67600</v>
      </c>
      <c r="G261" s="191">
        <v>17600000</v>
      </c>
    </row>
    <row r="262" spans="1:7" s="1" customFormat="1" ht="14.4" thickBot="1" x14ac:dyDescent="0.3">
      <c r="A262" s="7" t="s">
        <v>271</v>
      </c>
      <c r="B262" s="11">
        <f t="shared" si="8"/>
        <v>1398.3484659847152</v>
      </c>
      <c r="C262" s="191"/>
      <c r="D262" s="191"/>
      <c r="E262" s="191">
        <v>261</v>
      </c>
      <c r="F262" s="191">
        <v>68121</v>
      </c>
      <c r="G262" s="191">
        <v>17800000</v>
      </c>
    </row>
    <row r="263" spans="1:7" s="1" customFormat="1" ht="14.4" thickBot="1" x14ac:dyDescent="0.3">
      <c r="A263" s="7" t="s">
        <v>272</v>
      </c>
      <c r="B263" s="11">
        <f t="shared" si="8"/>
        <v>1408.7944533931845</v>
      </c>
      <c r="C263" s="191"/>
      <c r="D263" s="191"/>
      <c r="E263" s="191">
        <v>262</v>
      </c>
      <c r="F263" s="191">
        <v>68644</v>
      </c>
      <c r="G263" s="191">
        <v>18000000</v>
      </c>
    </row>
    <row r="264" spans="1:7" s="1" customFormat="1" ht="14.4" thickBot="1" x14ac:dyDescent="0.3">
      <c r="A264" s="7" t="s">
        <v>273</v>
      </c>
      <c r="B264" s="11">
        <f t="shared" si="8"/>
        <v>1419.2847912783691</v>
      </c>
      <c r="C264" s="191"/>
      <c r="D264" s="191"/>
      <c r="E264" s="191">
        <v>263</v>
      </c>
      <c r="F264" s="191">
        <v>69169</v>
      </c>
      <c r="G264" s="191">
        <v>18200000</v>
      </c>
    </row>
    <row r="265" spans="1:7" s="1" customFormat="1" ht="14.4" thickBot="1" x14ac:dyDescent="0.3">
      <c r="A265" s="7" t="s">
        <v>274</v>
      </c>
      <c r="B265" s="11">
        <f t="shared" si="8"/>
        <v>1429.81948977711</v>
      </c>
      <c r="C265" s="191"/>
      <c r="D265" s="191"/>
      <c r="E265" s="191">
        <v>264</v>
      </c>
      <c r="F265" s="191">
        <v>69696</v>
      </c>
      <c r="G265" s="191">
        <v>18400000</v>
      </c>
    </row>
    <row r="266" spans="1:7" s="1" customFormat="1" ht="14.4" thickBot="1" x14ac:dyDescent="0.3">
      <c r="A266" s="7" t="s">
        <v>275</v>
      </c>
      <c r="B266" s="11">
        <f t="shared" si="8"/>
        <v>1440.3985594251048</v>
      </c>
      <c r="C266" s="191"/>
      <c r="D266" s="191"/>
      <c r="E266" s="191">
        <v>265</v>
      </c>
      <c r="F266" s="191">
        <v>70225</v>
      </c>
      <c r="G266" s="191">
        <v>18600000</v>
      </c>
    </row>
    <row r="267" spans="1:7" s="1" customFormat="1" ht="14.4" thickBot="1" x14ac:dyDescent="0.3">
      <c r="A267" s="7" t="s">
        <v>276</v>
      </c>
      <c r="B267" s="11">
        <f t="shared" si="8"/>
        <v>1451.0220093161793</v>
      </c>
      <c r="C267" s="191"/>
      <c r="D267" s="191"/>
      <c r="E267" s="191">
        <v>266</v>
      </c>
      <c r="F267" s="191">
        <v>70756</v>
      </c>
      <c r="G267" s="191">
        <v>18800000</v>
      </c>
    </row>
    <row r="268" spans="1:7" s="1" customFormat="1" ht="14.4" thickBot="1" x14ac:dyDescent="0.3">
      <c r="A268" s="7" t="s">
        <v>277</v>
      </c>
      <c r="B268" s="11">
        <f t="shared" si="8"/>
        <v>1461.6898472591117</v>
      </c>
      <c r="C268" s="191"/>
      <c r="D268" s="191"/>
      <c r="E268" s="191">
        <v>267</v>
      </c>
      <c r="F268" s="191">
        <v>71289</v>
      </c>
      <c r="G268" s="191">
        <v>19000000</v>
      </c>
    </row>
    <row r="269" spans="1:7" s="1" customFormat="1" ht="14.4" thickBot="1" x14ac:dyDescent="0.3">
      <c r="A269" s="7" t="s">
        <v>278</v>
      </c>
      <c r="B269" s="11">
        <f t="shared" si="8"/>
        <v>1472.402081255324</v>
      </c>
      <c r="C269" s="191"/>
      <c r="D269" s="191"/>
      <c r="E269" s="191">
        <v>268</v>
      </c>
      <c r="F269" s="191">
        <v>71824</v>
      </c>
      <c r="G269" s="191">
        <v>19200000</v>
      </c>
    </row>
    <row r="270" spans="1:7" s="1" customFormat="1" ht="14.4" thickBot="1" x14ac:dyDescent="0.3">
      <c r="A270" s="7" t="s">
        <v>279</v>
      </c>
      <c r="B270" s="11">
        <f t="shared" si="8"/>
        <v>1483.158719940704</v>
      </c>
      <c r="C270" s="191"/>
      <c r="D270" s="191"/>
      <c r="E270" s="191">
        <v>269</v>
      </c>
      <c r="F270" s="191">
        <v>72361</v>
      </c>
      <c r="G270" s="191">
        <v>19500000</v>
      </c>
    </row>
    <row r="271" spans="1:7" s="1" customFormat="1" ht="14.4" thickBot="1" x14ac:dyDescent="0.3">
      <c r="A271" s="7" t="s">
        <v>280</v>
      </c>
      <c r="B271" s="11">
        <f t="shared" si="8"/>
        <v>1493.959771636182</v>
      </c>
      <c r="C271" s="191"/>
      <c r="D271" s="191"/>
      <c r="E271" s="191">
        <v>270</v>
      </c>
      <c r="F271" s="191">
        <v>72900</v>
      </c>
      <c r="G271" s="191">
        <v>19700000</v>
      </c>
    </row>
    <row r="272" spans="1:7" s="1" customFormat="1" ht="14.4" thickBot="1" x14ac:dyDescent="0.3">
      <c r="A272" s="7" t="s">
        <v>281</v>
      </c>
      <c r="B272" s="11">
        <f t="shared" si="8"/>
        <v>1504.8052436734922</v>
      </c>
      <c r="C272" s="191"/>
      <c r="D272" s="191"/>
      <c r="E272" s="191">
        <v>271</v>
      </c>
      <c r="F272" s="191">
        <v>73441</v>
      </c>
      <c r="G272" s="191">
        <v>19900000</v>
      </c>
    </row>
    <row r="273" spans="1:7" s="1" customFormat="1" ht="14.4" thickBot="1" x14ac:dyDescent="0.3">
      <c r="A273" s="7" t="s">
        <v>282</v>
      </c>
      <c r="B273" s="11">
        <f t="shared" si="8"/>
        <v>1515.6951428835389</v>
      </c>
      <c r="C273" s="191"/>
      <c r="D273" s="191"/>
      <c r="E273" s="191">
        <v>272</v>
      </c>
      <c r="F273" s="191">
        <v>73984</v>
      </c>
      <c r="G273" s="191">
        <v>20100000</v>
      </c>
    </row>
    <row r="274" spans="1:7" s="1" customFormat="1" ht="14.4" thickBot="1" x14ac:dyDescent="0.3">
      <c r="A274" s="7" t="s">
        <v>283</v>
      </c>
      <c r="B274" s="11">
        <f t="shared" si="8"/>
        <v>1526.6294763043413</v>
      </c>
      <c r="C274" s="191"/>
      <c r="D274" s="191"/>
      <c r="E274" s="191">
        <v>273</v>
      </c>
      <c r="F274" s="191">
        <v>74529</v>
      </c>
      <c r="G274" s="191">
        <v>20300000</v>
      </c>
    </row>
    <row r="275" spans="1:7" s="1" customFormat="1" ht="14.4" thickBot="1" x14ac:dyDescent="0.3">
      <c r="A275" s="7" t="s">
        <v>284</v>
      </c>
      <c r="B275" s="11">
        <f t="shared" si="8"/>
        <v>1537.6082510828462</v>
      </c>
      <c r="C275" s="191"/>
      <c r="D275" s="191"/>
      <c r="E275" s="191">
        <v>274</v>
      </c>
      <c r="F275" s="191">
        <v>75076</v>
      </c>
      <c r="G275" s="191">
        <v>20600000</v>
      </c>
    </row>
    <row r="276" spans="1:7" s="1" customFormat="1" ht="14.4" thickBot="1" x14ac:dyDescent="0.3">
      <c r="A276" s="7" t="s">
        <v>285</v>
      </c>
      <c r="B276" s="11">
        <f t="shared" si="8"/>
        <v>1548.6314739106617</v>
      </c>
      <c r="C276" s="191"/>
      <c r="D276" s="191"/>
      <c r="E276" s="191">
        <v>275</v>
      </c>
      <c r="F276" s="191">
        <v>75625</v>
      </c>
      <c r="G276" s="191">
        <v>20800000</v>
      </c>
    </row>
    <row r="277" spans="1:7" s="1" customFormat="1" ht="14.4" thickBot="1" x14ac:dyDescent="0.3">
      <c r="A277" s="7" t="s">
        <v>286</v>
      </c>
      <c r="B277" s="11">
        <f t="shared" si="8"/>
        <v>1559.6991509019576</v>
      </c>
      <c r="C277" s="191"/>
      <c r="D277" s="191"/>
      <c r="E277" s="191">
        <v>276</v>
      </c>
      <c r="F277" s="191">
        <v>76176</v>
      </c>
      <c r="G277" s="191">
        <v>21000000</v>
      </c>
    </row>
    <row r="278" spans="1:7" s="1" customFormat="1" ht="14.4" thickBot="1" x14ac:dyDescent="0.3">
      <c r="A278" s="7" t="s">
        <v>287</v>
      </c>
      <c r="B278" s="11">
        <f t="shared" si="8"/>
        <v>1570.8112879900436</v>
      </c>
      <c r="C278" s="191"/>
      <c r="D278" s="191"/>
      <c r="E278" s="191">
        <v>277</v>
      </c>
      <c r="F278" s="191">
        <v>76729</v>
      </c>
      <c r="G278" s="191">
        <v>21300000</v>
      </c>
    </row>
    <row r="279" spans="1:7" s="1" customFormat="1" ht="14.4" thickBot="1" x14ac:dyDescent="0.3">
      <c r="A279" s="7" t="s">
        <v>288</v>
      </c>
      <c r="B279" s="11">
        <f t="shared" si="8"/>
        <v>1581.9678911780713</v>
      </c>
      <c r="C279" s="191"/>
      <c r="D279" s="191"/>
      <c r="E279" s="191">
        <v>278</v>
      </c>
      <c r="F279" s="191">
        <v>77284</v>
      </c>
      <c r="G279" s="191">
        <v>21500000</v>
      </c>
    </row>
    <row r="280" spans="1:7" s="1" customFormat="1" ht="14.4" thickBot="1" x14ac:dyDescent="0.3">
      <c r="A280" s="7" t="s">
        <v>289</v>
      </c>
      <c r="B280" s="11">
        <f t="shared" ref="B280:B343" si="9">$K$12+$K$3*F280+$K$6*B279+$K$7*B278+$K$8*B277+$K$9*B274+$K$10*B273</f>
        <v>1593.168966339736</v>
      </c>
      <c r="C280" s="191"/>
      <c r="D280" s="191"/>
      <c r="E280" s="191">
        <v>279</v>
      </c>
      <c r="F280" s="191">
        <v>77841</v>
      </c>
      <c r="G280" s="191">
        <v>21700000</v>
      </c>
    </row>
    <row r="281" spans="1:7" s="1" customFormat="1" ht="14.4" thickBot="1" x14ac:dyDescent="0.3">
      <c r="A281" s="7" t="s">
        <v>290</v>
      </c>
      <c r="B281" s="11">
        <f t="shared" si="9"/>
        <v>1604.4145189644701</v>
      </c>
      <c r="C281" s="191"/>
      <c r="D281" s="191"/>
      <c r="E281" s="191">
        <v>280</v>
      </c>
      <c r="F281" s="191">
        <v>78400</v>
      </c>
      <c r="G281" s="191">
        <v>22000000</v>
      </c>
    </row>
    <row r="282" spans="1:7" s="1" customFormat="1" ht="14.4" thickBot="1" x14ac:dyDescent="0.3">
      <c r="A282" s="7" t="s">
        <v>291</v>
      </c>
      <c r="B282" s="11">
        <f t="shared" si="9"/>
        <v>1615.7045542250416</v>
      </c>
      <c r="C282" s="191"/>
      <c r="D282" s="191"/>
      <c r="E282" s="191">
        <v>281</v>
      </c>
      <c r="F282" s="191">
        <v>78961</v>
      </c>
      <c r="G282" s="191">
        <v>22200000</v>
      </c>
    </row>
    <row r="283" spans="1:7" s="1" customFormat="1" ht="14.4" thickBot="1" x14ac:dyDescent="0.3">
      <c r="A283" s="7" t="s">
        <v>292</v>
      </c>
      <c r="B283" s="11">
        <f t="shared" si="9"/>
        <v>1627.0390772063909</v>
      </c>
      <c r="C283" s="191"/>
      <c r="D283" s="191"/>
      <c r="E283" s="191">
        <v>282</v>
      </c>
      <c r="F283" s="191">
        <v>79524</v>
      </c>
      <c r="G283" s="191">
        <v>22400000</v>
      </c>
    </row>
    <row r="284" spans="1:7" s="1" customFormat="1" ht="14.4" thickBot="1" x14ac:dyDescent="0.3">
      <c r="A284" s="7" t="s">
        <v>293</v>
      </c>
      <c r="B284" s="11">
        <f t="shared" si="9"/>
        <v>1638.4180929478289</v>
      </c>
      <c r="C284" s="191"/>
      <c r="D284" s="191"/>
      <c r="E284" s="191">
        <v>283</v>
      </c>
      <c r="F284" s="191">
        <v>80089</v>
      </c>
      <c r="G284" s="191">
        <v>22700000</v>
      </c>
    </row>
    <row r="285" spans="1:7" s="1" customFormat="1" ht="14.4" thickBot="1" x14ac:dyDescent="0.3">
      <c r="A285" s="7" t="s">
        <v>294</v>
      </c>
      <c r="B285" s="11">
        <f t="shared" si="9"/>
        <v>1649.8416062928907</v>
      </c>
      <c r="C285" s="191"/>
      <c r="D285" s="191"/>
      <c r="E285" s="191">
        <v>284</v>
      </c>
      <c r="F285" s="191">
        <v>80656</v>
      </c>
      <c r="G285" s="191">
        <v>22900000</v>
      </c>
    </row>
    <row r="286" spans="1:7" s="1" customFormat="1" ht="14.4" thickBot="1" x14ac:dyDescent="0.3">
      <c r="A286" s="7" t="s">
        <v>295</v>
      </c>
      <c r="B286" s="11">
        <f t="shared" si="9"/>
        <v>1661.3096218101248</v>
      </c>
      <c r="C286" s="191"/>
      <c r="D286" s="191"/>
      <c r="E286" s="191">
        <v>285</v>
      </c>
      <c r="F286" s="191">
        <v>81225</v>
      </c>
      <c r="G286" s="191">
        <v>23100000</v>
      </c>
    </row>
    <row r="287" spans="1:7" s="1" customFormat="1" ht="14.4" thickBot="1" x14ac:dyDescent="0.3">
      <c r="A287" s="7" t="s">
        <v>296</v>
      </c>
      <c r="B287" s="11">
        <f t="shared" si="9"/>
        <v>1672.8221438865548</v>
      </c>
      <c r="C287" s="191"/>
      <c r="D287" s="191"/>
      <c r="E287" s="191">
        <v>286</v>
      </c>
      <c r="F287" s="191">
        <v>81796</v>
      </c>
      <c r="G287" s="191">
        <v>23400000</v>
      </c>
    </row>
    <row r="288" spans="1:7" s="1" customFormat="1" ht="14.4" thickBot="1" x14ac:dyDescent="0.3">
      <c r="A288" s="7" t="s">
        <v>297</v>
      </c>
      <c r="B288" s="11">
        <f t="shared" si="9"/>
        <v>1684.3791768306021</v>
      </c>
      <c r="C288" s="191"/>
      <c r="D288" s="191"/>
      <c r="E288" s="191">
        <v>287</v>
      </c>
      <c r="F288" s="191">
        <v>82369</v>
      </c>
      <c r="G288" s="191">
        <v>23600000</v>
      </c>
    </row>
    <row r="289" spans="1:7" s="1" customFormat="1" ht="14.4" thickBot="1" x14ac:dyDescent="0.3">
      <c r="A289" s="7" t="s">
        <v>298</v>
      </c>
      <c r="B289" s="11">
        <f t="shared" si="9"/>
        <v>1695.9807248465104</v>
      </c>
      <c r="C289" s="191"/>
      <c r="D289" s="191"/>
      <c r="E289" s="191">
        <v>288</v>
      </c>
      <c r="F289" s="191">
        <v>82944</v>
      </c>
      <c r="G289" s="191">
        <v>23900000</v>
      </c>
    </row>
    <row r="290" spans="1:7" s="1" customFormat="1" ht="14.4" thickBot="1" x14ac:dyDescent="0.3">
      <c r="A290" s="7" t="s">
        <v>299</v>
      </c>
      <c r="B290" s="11">
        <f t="shared" si="9"/>
        <v>1707.6267919537652</v>
      </c>
      <c r="C290" s="191"/>
      <c r="D290" s="191"/>
      <c r="E290" s="191">
        <v>289</v>
      </c>
      <c r="F290" s="191">
        <v>83521</v>
      </c>
      <c r="G290" s="191">
        <v>24100000</v>
      </c>
    </row>
    <row r="291" spans="1:7" s="1" customFormat="1" ht="14.4" thickBot="1" x14ac:dyDescent="0.3">
      <c r="A291" s="7" t="s">
        <v>300</v>
      </c>
      <c r="B291" s="11">
        <f t="shared" si="9"/>
        <v>1719.3173819839374</v>
      </c>
      <c r="C291" s="191"/>
      <c r="D291" s="191"/>
      <c r="E291" s="191">
        <v>290</v>
      </c>
      <c r="F291" s="191">
        <v>84100</v>
      </c>
      <c r="G291" s="191">
        <v>24400000</v>
      </c>
    </row>
    <row r="292" spans="1:7" s="1" customFormat="1" ht="14.4" thickBot="1" x14ac:dyDescent="0.3">
      <c r="A292" s="7" t="s">
        <v>301</v>
      </c>
      <c r="B292" s="11">
        <f t="shared" si="9"/>
        <v>1731.0524986478786</v>
      </c>
      <c r="C292" s="191"/>
      <c r="D292" s="191"/>
      <c r="E292" s="191">
        <v>291</v>
      </c>
      <c r="F292" s="191">
        <v>84681</v>
      </c>
      <c r="G292" s="191">
        <v>24600000</v>
      </c>
    </row>
    <row r="293" spans="1:7" s="1" customFormat="1" ht="14.4" thickBot="1" x14ac:dyDescent="0.3">
      <c r="A293" s="7" t="s">
        <v>302</v>
      </c>
      <c r="B293" s="11">
        <f t="shared" si="9"/>
        <v>1742.8321455696289</v>
      </c>
      <c r="C293" s="191"/>
      <c r="D293" s="191"/>
      <c r="E293" s="191">
        <v>292</v>
      </c>
      <c r="F293" s="191">
        <v>85264</v>
      </c>
      <c r="G293" s="191">
        <v>24900000</v>
      </c>
    </row>
    <row r="294" spans="1:7" s="1" customFormat="1" ht="14.4" thickBot="1" x14ac:dyDescent="0.3">
      <c r="A294" s="7" t="s">
        <v>303</v>
      </c>
      <c r="B294" s="11">
        <f t="shared" si="9"/>
        <v>1754.6563262541197</v>
      </c>
      <c r="C294" s="191"/>
      <c r="D294" s="191"/>
      <c r="E294" s="191">
        <v>293</v>
      </c>
      <c r="F294" s="191">
        <v>85849</v>
      </c>
      <c r="G294" s="191">
        <v>25200000</v>
      </c>
    </row>
    <row r="295" spans="1:7" s="1" customFormat="1" ht="14.4" thickBot="1" x14ac:dyDescent="0.3">
      <c r="A295" s="7" t="s">
        <v>304</v>
      </c>
      <c r="B295" s="11">
        <f t="shared" si="9"/>
        <v>1766.5250440555608</v>
      </c>
      <c r="C295" s="191"/>
      <c r="D295" s="191"/>
      <c r="E295" s="191">
        <v>294</v>
      </c>
      <c r="F295" s="191">
        <v>86436</v>
      </c>
      <c r="G295" s="191">
        <v>25400000</v>
      </c>
    </row>
    <row r="296" spans="1:7" s="1" customFormat="1" ht="14.4" thickBot="1" x14ac:dyDescent="0.3">
      <c r="A296" s="7" t="s">
        <v>305</v>
      </c>
      <c r="B296" s="11">
        <f t="shared" si="9"/>
        <v>1778.4383021963686</v>
      </c>
      <c r="C296" s="191"/>
      <c r="D296" s="191"/>
      <c r="E296" s="191">
        <v>295</v>
      </c>
      <c r="F296" s="191">
        <v>87025</v>
      </c>
      <c r="G296" s="191">
        <v>25700000</v>
      </c>
    </row>
    <row r="297" spans="1:7" s="1" customFormat="1" ht="14.4" thickBot="1" x14ac:dyDescent="0.3">
      <c r="A297" s="7" t="s">
        <v>306</v>
      </c>
      <c r="B297" s="11">
        <f t="shared" si="9"/>
        <v>1790.3961038040629</v>
      </c>
      <c r="C297" s="191"/>
      <c r="D297" s="191"/>
      <c r="E297" s="191">
        <v>296</v>
      </c>
      <c r="F297" s="191">
        <v>87616</v>
      </c>
      <c r="G297" s="191">
        <v>25900000</v>
      </c>
    </row>
    <row r="298" spans="1:7" s="1" customFormat="1" ht="14.4" thickBot="1" x14ac:dyDescent="0.3">
      <c r="A298" s="7" t="s">
        <v>307</v>
      </c>
      <c r="B298" s="11">
        <f t="shared" si="9"/>
        <v>1802.3984519160467</v>
      </c>
      <c r="C298" s="191"/>
      <c r="D298" s="191"/>
      <c r="E298" s="191">
        <v>297</v>
      </c>
      <c r="F298" s="191">
        <v>88209</v>
      </c>
      <c r="G298" s="191">
        <v>26200000</v>
      </c>
    </row>
    <row r="299" spans="1:7" s="1" customFormat="1" ht="14.4" thickBot="1" x14ac:dyDescent="0.3">
      <c r="A299" s="7" t="s">
        <v>308</v>
      </c>
      <c r="B299" s="11">
        <f t="shared" si="9"/>
        <v>1814.4453494586128</v>
      </c>
      <c r="C299" s="191"/>
      <c r="D299" s="191"/>
      <c r="E299" s="191">
        <v>298</v>
      </c>
      <c r="F299" s="191">
        <v>88804</v>
      </c>
      <c r="G299" s="191">
        <v>26500000</v>
      </c>
    </row>
    <row r="300" spans="1:7" s="1" customFormat="1" ht="14.4" thickBot="1" x14ac:dyDescent="0.3">
      <c r="A300" s="7" t="s">
        <v>309</v>
      </c>
      <c r="B300" s="11">
        <f t="shared" si="9"/>
        <v>1826.5367992407316</v>
      </c>
      <c r="C300" s="191"/>
      <c r="D300" s="191"/>
      <c r="E300" s="191">
        <v>299</v>
      </c>
      <c r="F300" s="191">
        <v>89401</v>
      </c>
      <c r="G300" s="191">
        <v>26700000</v>
      </c>
    </row>
    <row r="301" spans="1:7" s="1" customFormat="1" ht="14.4" thickBot="1" x14ac:dyDescent="0.3">
      <c r="A301" s="7" t="s">
        <v>310</v>
      </c>
      <c r="B301" s="11">
        <f t="shared" si="9"/>
        <v>1838.6728039727855</v>
      </c>
      <c r="C301" s="191"/>
      <c r="D301" s="191"/>
      <c r="E301" s="191">
        <v>300</v>
      </c>
      <c r="F301" s="191">
        <v>90000</v>
      </c>
      <c r="G301" s="191">
        <v>27000000</v>
      </c>
    </row>
    <row r="302" spans="1:7" s="1" customFormat="1" ht="14.4" thickBot="1" x14ac:dyDescent="0.3">
      <c r="A302" s="7" t="s">
        <v>311</v>
      </c>
      <c r="B302" s="11">
        <f t="shared" si="9"/>
        <v>1850.8533662830794</v>
      </c>
      <c r="C302" s="191"/>
      <c r="D302" s="191"/>
      <c r="E302" s="191">
        <v>301</v>
      </c>
      <c r="F302" s="191">
        <v>90601</v>
      </c>
      <c r="G302" s="191">
        <v>27300000</v>
      </c>
    </row>
    <row r="303" spans="1:7" s="1" customFormat="1" ht="14.4" thickBot="1" x14ac:dyDescent="0.3">
      <c r="A303" s="7" t="s">
        <v>312</v>
      </c>
      <c r="B303" s="11">
        <f t="shared" si="9"/>
        <v>1863.0784887143345</v>
      </c>
      <c r="C303" s="191"/>
      <c r="D303" s="191"/>
      <c r="E303" s="191">
        <v>302</v>
      </c>
      <c r="F303" s="191">
        <v>91204</v>
      </c>
      <c r="G303" s="191">
        <v>27500000</v>
      </c>
    </row>
    <row r="304" spans="1:7" s="1" customFormat="1" ht="14.4" thickBot="1" x14ac:dyDescent="0.3">
      <c r="A304" s="7" t="s">
        <v>313</v>
      </c>
      <c r="B304" s="11">
        <f t="shared" si="9"/>
        <v>1875.3481737143084</v>
      </c>
      <c r="C304" s="191"/>
      <c r="D304" s="191"/>
      <c r="E304" s="191">
        <v>303</v>
      </c>
      <c r="F304" s="191">
        <v>91809</v>
      </c>
      <c r="G304" s="191">
        <v>27800000</v>
      </c>
    </row>
    <row r="305" spans="1:7" s="1" customFormat="1" ht="14.4" thickBot="1" x14ac:dyDescent="0.3">
      <c r="A305" s="7" t="s">
        <v>314</v>
      </c>
      <c r="B305" s="11">
        <f t="shared" si="9"/>
        <v>1887.6624236393604</v>
      </c>
      <c r="C305" s="191"/>
      <c r="D305" s="191"/>
      <c r="E305" s="191">
        <v>304</v>
      </c>
      <c r="F305" s="191">
        <v>92416</v>
      </c>
      <c r="G305" s="191">
        <v>28100000</v>
      </c>
    </row>
    <row r="306" spans="1:7" s="1" customFormat="1" ht="14.4" thickBot="1" x14ac:dyDescent="0.3">
      <c r="A306" s="7" t="s">
        <v>315</v>
      </c>
      <c r="B306" s="11">
        <f t="shared" si="9"/>
        <v>1900.0212407671331</v>
      </c>
      <c r="C306" s="191"/>
      <c r="D306" s="191"/>
      <c r="E306" s="191">
        <v>305</v>
      </c>
      <c r="F306" s="191">
        <v>93025</v>
      </c>
      <c r="G306" s="191">
        <v>28400000</v>
      </c>
    </row>
    <row r="307" spans="1:7" s="1" customFormat="1" ht="14.4" thickBot="1" x14ac:dyDescent="0.3">
      <c r="A307" s="7" t="s">
        <v>316</v>
      </c>
      <c r="B307" s="11">
        <f t="shared" si="9"/>
        <v>1912.4246273025833</v>
      </c>
      <c r="C307" s="191"/>
      <c r="D307" s="191"/>
      <c r="E307" s="191">
        <v>306</v>
      </c>
      <c r="F307" s="191">
        <v>93636</v>
      </c>
      <c r="G307" s="191">
        <v>28700000</v>
      </c>
    </row>
    <row r="308" spans="1:7" s="1" customFormat="1" ht="14.4" thickBot="1" x14ac:dyDescent="0.3">
      <c r="A308" s="7" t="s">
        <v>317</v>
      </c>
      <c r="B308" s="11">
        <f t="shared" si="9"/>
        <v>1924.8725853744604</v>
      </c>
      <c r="C308" s="191"/>
      <c r="D308" s="191"/>
      <c r="E308" s="191">
        <v>307</v>
      </c>
      <c r="F308" s="191">
        <v>94249</v>
      </c>
      <c r="G308" s="191">
        <v>28900000</v>
      </c>
    </row>
    <row r="309" spans="1:7" s="1" customFormat="1" ht="14.4" thickBot="1" x14ac:dyDescent="0.3">
      <c r="A309" s="7" t="s">
        <v>318</v>
      </c>
      <c r="B309" s="11">
        <f t="shared" si="9"/>
        <v>1937.3651170331893</v>
      </c>
      <c r="C309" s="191"/>
      <c r="D309" s="191"/>
      <c r="E309" s="191">
        <v>308</v>
      </c>
      <c r="F309" s="191">
        <v>94864</v>
      </c>
      <c r="G309" s="191">
        <v>29200000</v>
      </c>
    </row>
    <row r="310" spans="1:7" s="1" customFormat="1" ht="14.4" thickBot="1" x14ac:dyDescent="0.3">
      <c r="A310" s="7" t="s">
        <v>319</v>
      </c>
      <c r="B310" s="11">
        <f t="shared" si="9"/>
        <v>1949.9022242564272</v>
      </c>
      <c r="C310" s="191"/>
      <c r="D310" s="191"/>
      <c r="E310" s="191">
        <v>309</v>
      </c>
      <c r="F310" s="191">
        <v>95481</v>
      </c>
      <c r="G310" s="191">
        <v>29500000</v>
      </c>
    </row>
    <row r="311" spans="1:7" s="1" customFormat="1" ht="14.4" thickBot="1" x14ac:dyDescent="0.3">
      <c r="A311" s="7" t="s">
        <v>320</v>
      </c>
      <c r="B311" s="11">
        <f t="shared" si="9"/>
        <v>1962.4839089562633</v>
      </c>
      <c r="C311" s="191"/>
      <c r="D311" s="191"/>
      <c r="E311" s="191">
        <v>310</v>
      </c>
      <c r="F311" s="191">
        <v>96100</v>
      </c>
      <c r="G311" s="191">
        <v>29800000</v>
      </c>
    </row>
    <row r="312" spans="1:7" s="1" customFormat="1" ht="14.4" thickBot="1" x14ac:dyDescent="0.3">
      <c r="A312" s="7" t="s">
        <v>321</v>
      </c>
      <c r="B312" s="11">
        <f t="shared" si="9"/>
        <v>1975.1101729810473</v>
      </c>
      <c r="C312" s="191"/>
      <c r="D312" s="191"/>
      <c r="E312" s="191">
        <v>311</v>
      </c>
      <c r="F312" s="191">
        <v>96721</v>
      </c>
      <c r="G312" s="191">
        <v>30100000</v>
      </c>
    </row>
    <row r="313" spans="1:7" s="1" customFormat="1" ht="14.4" thickBot="1" x14ac:dyDescent="0.3">
      <c r="A313" s="7" t="s">
        <v>322</v>
      </c>
      <c r="B313" s="11">
        <f t="shared" si="9"/>
        <v>1987.7810181138614</v>
      </c>
      <c r="C313" s="191"/>
      <c r="D313" s="191"/>
      <c r="E313" s="191">
        <v>312</v>
      </c>
      <c r="F313" s="191">
        <v>97344</v>
      </c>
      <c r="G313" s="191">
        <v>30400000</v>
      </c>
    </row>
    <row r="314" spans="1:7" s="1" customFormat="1" ht="14.4" thickBot="1" x14ac:dyDescent="0.3">
      <c r="A314" s="7" t="s">
        <v>323</v>
      </c>
      <c r="B314" s="11">
        <f t="shared" si="9"/>
        <v>2000.4964460737347</v>
      </c>
      <c r="C314" s="191"/>
      <c r="D314" s="191"/>
      <c r="E314" s="191">
        <v>313</v>
      </c>
      <c r="F314" s="191">
        <v>97969</v>
      </c>
      <c r="G314" s="191">
        <v>30700000</v>
      </c>
    </row>
    <row r="315" spans="1:7" s="1" customFormat="1" ht="14.4" thickBot="1" x14ac:dyDescent="0.3">
      <c r="A315" s="7" t="s">
        <v>324</v>
      </c>
      <c r="B315" s="11">
        <f t="shared" si="9"/>
        <v>2013.2564585203222</v>
      </c>
      <c r="C315" s="191"/>
      <c r="D315" s="191"/>
      <c r="E315" s="191">
        <v>314</v>
      </c>
      <c r="F315" s="191">
        <v>98596</v>
      </c>
      <c r="G315" s="191">
        <v>31000000</v>
      </c>
    </row>
    <row r="316" spans="1:7" s="1" customFormat="1" ht="14.4" thickBot="1" x14ac:dyDescent="0.3">
      <c r="A316" s="7" t="s">
        <v>325</v>
      </c>
      <c r="B316" s="11">
        <f t="shared" si="9"/>
        <v>2026.0610570576671</v>
      </c>
      <c r="C316" s="191"/>
      <c r="D316" s="191"/>
      <c r="E316" s="191">
        <v>315</v>
      </c>
      <c r="F316" s="191">
        <v>99225</v>
      </c>
      <c r="G316" s="191">
        <v>31300000</v>
      </c>
    </row>
    <row r="317" spans="1:7" s="1" customFormat="1" ht="14.4" thickBot="1" x14ac:dyDescent="0.3">
      <c r="A317" s="7" t="s">
        <v>326</v>
      </c>
      <c r="B317" s="11">
        <f t="shared" si="9"/>
        <v>2038.9102432348793</v>
      </c>
      <c r="C317" s="191"/>
      <c r="D317" s="191"/>
      <c r="E317" s="191">
        <v>316</v>
      </c>
      <c r="F317" s="191">
        <v>99856</v>
      </c>
      <c r="G317" s="191">
        <v>31600000</v>
      </c>
    </row>
    <row r="318" spans="1:7" s="1" customFormat="1" ht="14.4" thickBot="1" x14ac:dyDescent="0.3">
      <c r="A318" s="7" t="s">
        <v>327</v>
      </c>
      <c r="B318" s="11">
        <f t="shared" si="9"/>
        <v>2051.8040185462737</v>
      </c>
      <c r="C318" s="191"/>
      <c r="D318" s="191"/>
      <c r="E318" s="191">
        <v>317</v>
      </c>
      <c r="F318" s="191">
        <v>100489</v>
      </c>
      <c r="G318" s="191">
        <v>31900000</v>
      </c>
    </row>
    <row r="319" spans="1:7" s="1" customFormat="1" ht="14.4" thickBot="1" x14ac:dyDescent="0.3">
      <c r="A319" s="7" t="s">
        <v>328</v>
      </c>
      <c r="B319" s="11">
        <f t="shared" si="9"/>
        <v>2064.7423844335635</v>
      </c>
      <c r="C319" s="191"/>
      <c r="D319" s="191"/>
      <c r="E319" s="191">
        <v>318</v>
      </c>
      <c r="F319" s="191">
        <v>101124</v>
      </c>
      <c r="G319" s="191">
        <v>32200000</v>
      </c>
    </row>
    <row r="320" spans="1:7" s="1" customFormat="1" ht="14.4" thickBot="1" x14ac:dyDescent="0.3">
      <c r="A320" s="7" t="s">
        <v>329</v>
      </c>
      <c r="B320" s="11">
        <f t="shared" si="9"/>
        <v>2077.7253422891386</v>
      </c>
      <c r="C320" s="191"/>
      <c r="D320" s="191"/>
      <c r="E320" s="191">
        <v>319</v>
      </c>
      <c r="F320" s="191">
        <v>101761</v>
      </c>
      <c r="G320" s="191">
        <v>32500000</v>
      </c>
    </row>
    <row r="321" spans="1:7" s="1" customFormat="1" ht="14.4" thickBot="1" x14ac:dyDescent="0.3">
      <c r="A321" s="7" t="s">
        <v>330</v>
      </c>
      <c r="B321" s="11">
        <f t="shared" si="9"/>
        <v>2090.7528934580814</v>
      </c>
      <c r="C321" s="191"/>
      <c r="D321" s="191"/>
      <c r="E321" s="191">
        <v>320</v>
      </c>
      <c r="F321" s="191">
        <v>102400</v>
      </c>
      <c r="G321" s="191">
        <v>32800000</v>
      </c>
    </row>
    <row r="322" spans="1:7" s="1" customFormat="1" ht="14.4" thickBot="1" x14ac:dyDescent="0.3">
      <c r="A322" s="7" t="s">
        <v>331</v>
      </c>
      <c r="B322" s="11">
        <f t="shared" si="9"/>
        <v>2103.825039238809</v>
      </c>
      <c r="C322" s="191"/>
      <c r="D322" s="191"/>
      <c r="E322" s="191">
        <v>321</v>
      </c>
      <c r="F322" s="191">
        <v>103041</v>
      </c>
      <c r="G322" s="191">
        <v>33100000</v>
      </c>
    </row>
    <row r="323" spans="1:7" s="1" customFormat="1" ht="14.4" thickBot="1" x14ac:dyDescent="0.3">
      <c r="A323" s="7" t="s">
        <v>332</v>
      </c>
      <c r="B323" s="11">
        <f t="shared" si="9"/>
        <v>2116.9417808840853</v>
      </c>
      <c r="C323" s="191"/>
      <c r="D323" s="191"/>
      <c r="E323" s="191">
        <v>322</v>
      </c>
      <c r="F323" s="191">
        <v>103684</v>
      </c>
      <c r="G323" s="191">
        <v>33400000</v>
      </c>
    </row>
    <row r="324" spans="1:7" s="1" customFormat="1" ht="14.4" thickBot="1" x14ac:dyDescent="0.3">
      <c r="A324" s="7" t="s">
        <v>333</v>
      </c>
      <c r="B324" s="11">
        <f t="shared" si="9"/>
        <v>2130.1031196031336</v>
      </c>
      <c r="C324" s="191"/>
      <c r="D324" s="191"/>
      <c r="E324" s="191">
        <v>323</v>
      </c>
      <c r="F324" s="191">
        <v>104329</v>
      </c>
      <c r="G324" s="191">
        <v>33700000</v>
      </c>
    </row>
    <row r="325" spans="1:7" s="1" customFormat="1" ht="14.4" thickBot="1" x14ac:dyDescent="0.3">
      <c r="A325" s="7" t="s">
        <v>334</v>
      </c>
      <c r="B325" s="11">
        <f t="shared" si="9"/>
        <v>2143.3090565638054</v>
      </c>
      <c r="C325" s="191"/>
      <c r="D325" s="191"/>
      <c r="E325" s="191">
        <v>324</v>
      </c>
      <c r="F325" s="191">
        <v>104976</v>
      </c>
      <c r="G325" s="191">
        <v>34000000</v>
      </c>
    </row>
    <row r="326" spans="1:7" s="1" customFormat="1" ht="14.4" thickBot="1" x14ac:dyDescent="0.3">
      <c r="A326" s="7" t="s">
        <v>335</v>
      </c>
      <c r="B326" s="11">
        <f t="shared" si="9"/>
        <v>2156.5595928938474</v>
      </c>
      <c r="C326" s="191"/>
      <c r="D326" s="191"/>
      <c r="E326" s="191">
        <v>325</v>
      </c>
      <c r="F326" s="191">
        <v>105625</v>
      </c>
      <c r="G326" s="191">
        <v>34300000</v>
      </c>
    </row>
    <row r="327" spans="1:7" s="1" customFormat="1" ht="14.4" thickBot="1" x14ac:dyDescent="0.3">
      <c r="A327" s="7" t="s">
        <v>336</v>
      </c>
      <c r="B327" s="11">
        <f t="shared" si="9"/>
        <v>2169.8547296817242</v>
      </c>
      <c r="C327" s="191"/>
      <c r="D327" s="191"/>
      <c r="E327" s="191">
        <v>326</v>
      </c>
      <c r="F327" s="191">
        <v>106276</v>
      </c>
      <c r="G327" s="191">
        <v>34600000</v>
      </c>
    </row>
    <row r="328" spans="1:7" s="1" customFormat="1" ht="14.4" thickBot="1" x14ac:dyDescent="0.3">
      <c r="A328" s="7" t="s">
        <v>337</v>
      </c>
      <c r="B328" s="11">
        <f t="shared" si="9"/>
        <v>2183.1944679778962</v>
      </c>
      <c r="C328" s="191"/>
      <c r="D328" s="191"/>
      <c r="E328" s="191">
        <v>327</v>
      </c>
      <c r="F328" s="191">
        <v>106929</v>
      </c>
      <c r="G328" s="191">
        <v>35000000</v>
      </c>
    </row>
    <row r="329" spans="1:7" s="1" customFormat="1" ht="14.4" thickBot="1" x14ac:dyDescent="0.3">
      <c r="A329" s="7" t="s">
        <v>338</v>
      </c>
      <c r="B329" s="11">
        <f t="shared" si="9"/>
        <v>2196.5788087965334</v>
      </c>
      <c r="C329" s="191"/>
      <c r="D329" s="191"/>
      <c r="E329" s="191">
        <v>328</v>
      </c>
      <c r="F329" s="191">
        <v>107584</v>
      </c>
      <c r="G329" s="191">
        <v>35300000</v>
      </c>
    </row>
    <row r="330" spans="1:7" s="1" customFormat="1" ht="14.4" thickBot="1" x14ac:dyDescent="0.3">
      <c r="A330" s="7" t="s">
        <v>339</v>
      </c>
      <c r="B330" s="11">
        <f t="shared" si="9"/>
        <v>2210.0077531169836</v>
      </c>
      <c r="C330" s="191"/>
      <c r="D330" s="191"/>
      <c r="E330" s="191">
        <v>329</v>
      </c>
      <c r="F330" s="191">
        <v>108241</v>
      </c>
      <c r="G330" s="191">
        <v>35600000</v>
      </c>
    </row>
    <row r="331" spans="1:7" s="1" customFormat="1" ht="14.4" thickBot="1" x14ac:dyDescent="0.3">
      <c r="A331" s="7" t="s">
        <v>340</v>
      </c>
      <c r="B331" s="11">
        <f t="shared" si="9"/>
        <v>2223.4813018847508</v>
      </c>
      <c r="C331" s="191"/>
      <c r="D331" s="191"/>
      <c r="E331" s="191">
        <v>330</v>
      </c>
      <c r="F331" s="191">
        <v>108900</v>
      </c>
      <c r="G331" s="191">
        <v>35900000</v>
      </c>
    </row>
    <row r="332" spans="1:7" s="1" customFormat="1" ht="14.4" thickBot="1" x14ac:dyDescent="0.3">
      <c r="A332" s="7" t="s">
        <v>341</v>
      </c>
      <c r="B332" s="11">
        <f t="shared" si="9"/>
        <v>2236.9994560124205</v>
      </c>
      <c r="C332" s="191"/>
      <c r="D332" s="191"/>
      <c r="E332" s="191">
        <v>331</v>
      </c>
      <c r="F332" s="191">
        <v>109561</v>
      </c>
      <c r="G332" s="191">
        <v>36300000</v>
      </c>
    </row>
    <row r="333" spans="1:7" s="1" customFormat="1" ht="14.4" thickBot="1" x14ac:dyDescent="0.3">
      <c r="A333" s="7" t="s">
        <v>342</v>
      </c>
      <c r="B333" s="11">
        <f t="shared" si="9"/>
        <v>2250.562216380883</v>
      </c>
      <c r="C333" s="191"/>
      <c r="D333" s="191"/>
      <c r="E333" s="191">
        <v>332</v>
      </c>
      <c r="F333" s="191">
        <v>110224</v>
      </c>
      <c r="G333" s="191">
        <v>36600000</v>
      </c>
    </row>
    <row r="334" spans="1:7" s="1" customFormat="1" ht="14.4" thickBot="1" x14ac:dyDescent="0.3">
      <c r="A334" s="7" t="s">
        <v>343</v>
      </c>
      <c r="B334" s="11">
        <f t="shared" si="9"/>
        <v>2264.1695838406463</v>
      </c>
      <c r="C334" s="191"/>
      <c r="D334" s="191"/>
      <c r="E334" s="191">
        <v>333</v>
      </c>
      <c r="F334" s="191">
        <v>110889</v>
      </c>
      <c r="G334" s="191">
        <v>36900000</v>
      </c>
    </row>
    <row r="335" spans="1:7" s="1" customFormat="1" ht="14.4" thickBot="1" x14ac:dyDescent="0.3">
      <c r="A335" s="7" t="s">
        <v>344</v>
      </c>
      <c r="B335" s="11">
        <f t="shared" si="9"/>
        <v>2277.8215592129063</v>
      </c>
      <c r="C335" s="191"/>
      <c r="D335" s="191"/>
      <c r="E335" s="191">
        <v>334</v>
      </c>
      <c r="F335" s="191">
        <v>111556</v>
      </c>
      <c r="G335" s="191">
        <v>37300000</v>
      </c>
    </row>
    <row r="336" spans="1:7" s="1" customFormat="1" ht="14.4" thickBot="1" x14ac:dyDescent="0.3">
      <c r="A336" s="7" t="s">
        <v>345</v>
      </c>
      <c r="B336" s="11">
        <f t="shared" si="9"/>
        <v>2291.5181432904019</v>
      </c>
      <c r="C336" s="191"/>
      <c r="D336" s="191"/>
      <c r="E336" s="191">
        <v>335</v>
      </c>
      <c r="F336" s="191">
        <v>112225</v>
      </c>
      <c r="G336" s="191">
        <v>37600000</v>
      </c>
    </row>
    <row r="337" spans="1:7" s="1" customFormat="1" ht="14.4" thickBot="1" x14ac:dyDescent="0.3">
      <c r="A337" s="7" t="s">
        <v>346</v>
      </c>
      <c r="B337" s="11">
        <f t="shared" si="9"/>
        <v>2305.2593368383259</v>
      </c>
      <c r="C337" s="191"/>
      <c r="D337" s="191"/>
      <c r="E337" s="191">
        <v>336</v>
      </c>
      <c r="F337" s="191">
        <v>112896</v>
      </c>
      <c r="G337" s="191">
        <v>37900000</v>
      </c>
    </row>
    <row r="338" spans="1:7" s="1" customFormat="1" ht="14.4" thickBot="1" x14ac:dyDescent="0.3">
      <c r="A338" s="7" t="s">
        <v>347</v>
      </c>
      <c r="B338" s="11">
        <f t="shared" si="9"/>
        <v>2319.0451405953754</v>
      </c>
      <c r="C338" s="191"/>
      <c r="D338" s="191"/>
      <c r="E338" s="191">
        <v>337</v>
      </c>
      <c r="F338" s="191">
        <v>113569</v>
      </c>
      <c r="G338" s="191">
        <v>38300000</v>
      </c>
    </row>
    <row r="339" spans="1:7" s="1" customFormat="1" ht="14.4" thickBot="1" x14ac:dyDescent="0.3">
      <c r="A339" s="7" t="s">
        <v>348</v>
      </c>
      <c r="B339" s="11">
        <f t="shared" si="9"/>
        <v>2332.8755552747571</v>
      </c>
      <c r="C339" s="191"/>
      <c r="D339" s="191"/>
      <c r="E339" s="191">
        <v>338</v>
      </c>
      <c r="F339" s="191">
        <v>114244</v>
      </c>
      <c r="G339" s="191">
        <v>38600000</v>
      </c>
    </row>
    <row r="340" spans="1:7" s="1" customFormat="1" ht="14.4" thickBot="1" x14ac:dyDescent="0.3">
      <c r="A340" s="7" t="s">
        <v>349</v>
      </c>
      <c r="B340" s="11">
        <f t="shared" si="9"/>
        <v>2346.750581565032</v>
      </c>
      <c r="C340" s="191"/>
      <c r="D340" s="191"/>
      <c r="E340" s="191">
        <v>339</v>
      </c>
      <c r="F340" s="191">
        <v>114921</v>
      </c>
      <c r="G340" s="191">
        <v>39000000</v>
      </c>
    </row>
    <row r="341" spans="1:7" s="1" customFormat="1" ht="14.4" thickBot="1" x14ac:dyDescent="0.3">
      <c r="A341" s="7" t="s">
        <v>350</v>
      </c>
      <c r="B341" s="11">
        <f t="shared" si="9"/>
        <v>2360.6702201308858</v>
      </c>
      <c r="C341" s="191"/>
      <c r="D341" s="191"/>
      <c r="E341" s="191">
        <v>340</v>
      </c>
      <c r="F341" s="191">
        <v>115600</v>
      </c>
      <c r="G341" s="191">
        <v>39300000</v>
      </c>
    </row>
    <row r="342" spans="1:7" s="1" customFormat="1" ht="14.4" thickBot="1" x14ac:dyDescent="0.3">
      <c r="A342" s="7" t="s">
        <v>351</v>
      </c>
      <c r="B342" s="11">
        <f t="shared" si="9"/>
        <v>2374.6344716139529</v>
      </c>
      <c r="C342" s="191"/>
      <c r="D342" s="191"/>
      <c r="E342" s="191">
        <v>341</v>
      </c>
      <c r="F342" s="191">
        <v>116281</v>
      </c>
      <c r="G342" s="191">
        <v>39700000</v>
      </c>
    </row>
    <row r="343" spans="1:7" s="1" customFormat="1" ht="14.4" thickBot="1" x14ac:dyDescent="0.3">
      <c r="A343" s="7" t="s">
        <v>352</v>
      </c>
      <c r="B343" s="11">
        <f t="shared" si="9"/>
        <v>2388.6433366336773</v>
      </c>
      <c r="C343" s="191"/>
      <c r="D343" s="191"/>
      <c r="E343" s="191">
        <v>342</v>
      </c>
      <c r="F343" s="191">
        <v>116964</v>
      </c>
      <c r="G343" s="191">
        <v>40000000</v>
      </c>
    </row>
    <row r="344" spans="1:7" s="1" customFormat="1" ht="14.4" thickBot="1" x14ac:dyDescent="0.3">
      <c r="A344" s="7" t="s">
        <v>353</v>
      </c>
      <c r="B344" s="11">
        <f t="shared" ref="B344:B407" si="10">$K$12+$K$3*F344+$K$6*B343+$K$7*B342+$K$8*B341+$K$9*B338+$K$10*B337</f>
        <v>2402.6968157881047</v>
      </c>
      <c r="C344" s="191"/>
      <c r="D344" s="191"/>
      <c r="E344" s="191">
        <v>343</v>
      </c>
      <c r="F344" s="191">
        <v>117649</v>
      </c>
      <c r="G344" s="191">
        <v>40400000</v>
      </c>
    </row>
    <row r="345" spans="1:7" s="1" customFormat="1" ht="14.4" thickBot="1" x14ac:dyDescent="0.3">
      <c r="A345" s="7" t="s">
        <v>354</v>
      </c>
      <c r="B345" s="11">
        <f t="shared" si="10"/>
        <v>2416.7949096545844</v>
      </c>
      <c r="C345" s="191"/>
      <c r="D345" s="191"/>
      <c r="E345" s="191">
        <v>344</v>
      </c>
      <c r="F345" s="191">
        <v>118336</v>
      </c>
      <c r="G345" s="191">
        <v>40700000</v>
      </c>
    </row>
    <row r="346" spans="1:7" s="1" customFormat="1" ht="14.4" thickBot="1" x14ac:dyDescent="0.3">
      <c r="A346" s="7" t="s">
        <v>355</v>
      </c>
      <c r="B346" s="11">
        <f t="shared" si="10"/>
        <v>2430.9376187904531</v>
      </c>
      <c r="C346" s="191"/>
      <c r="D346" s="191"/>
      <c r="E346" s="191">
        <v>345</v>
      </c>
      <c r="F346" s="191">
        <v>119025</v>
      </c>
      <c r="G346" s="191">
        <v>41100000</v>
      </c>
    </row>
    <row r="347" spans="1:7" s="1" customFormat="1" ht="14.4" thickBot="1" x14ac:dyDescent="0.3">
      <c r="A347" s="7" t="s">
        <v>356</v>
      </c>
      <c r="B347" s="11">
        <f t="shared" si="10"/>
        <v>2445.1249437337437</v>
      </c>
      <c r="C347" s="191"/>
      <c r="D347" s="191"/>
      <c r="E347" s="191">
        <v>346</v>
      </c>
      <c r="F347" s="191">
        <v>119716</v>
      </c>
      <c r="G347" s="191">
        <v>41400000</v>
      </c>
    </row>
    <row r="348" spans="1:7" s="1" customFormat="1" ht="14.4" thickBot="1" x14ac:dyDescent="0.3">
      <c r="A348" s="7" t="s">
        <v>357</v>
      </c>
      <c r="B348" s="11">
        <f t="shared" si="10"/>
        <v>2459.3568850038873</v>
      </c>
      <c r="C348" s="191"/>
      <c r="D348" s="191"/>
      <c r="E348" s="191">
        <v>347</v>
      </c>
      <c r="F348" s="191">
        <v>120409</v>
      </c>
      <c r="G348" s="191">
        <v>41800000</v>
      </c>
    </row>
    <row r="349" spans="1:7" s="1" customFormat="1" ht="14.4" thickBot="1" x14ac:dyDescent="0.3">
      <c r="A349" s="7" t="s">
        <v>358</v>
      </c>
      <c r="B349" s="11">
        <f t="shared" si="10"/>
        <v>2473.6334431023533</v>
      </c>
      <c r="C349" s="191"/>
      <c r="D349" s="191"/>
      <c r="E349" s="191">
        <v>348</v>
      </c>
      <c r="F349" s="191">
        <v>121104</v>
      </c>
      <c r="G349" s="191">
        <v>42100000</v>
      </c>
    </row>
    <row r="350" spans="1:7" s="1" customFormat="1" ht="14.4" thickBot="1" x14ac:dyDescent="0.3">
      <c r="A350" s="7" t="s">
        <v>359</v>
      </c>
      <c r="B350" s="11">
        <f t="shared" si="10"/>
        <v>2487.9546185132467</v>
      </c>
      <c r="C350" s="191"/>
      <c r="D350" s="191"/>
      <c r="E350" s="191">
        <v>349</v>
      </c>
      <c r="F350" s="191">
        <v>121801</v>
      </c>
      <c r="G350" s="191">
        <v>42500000</v>
      </c>
    </row>
    <row r="351" spans="1:7" s="1" customFormat="1" ht="14.4" thickBot="1" x14ac:dyDescent="0.3">
      <c r="A351" s="7" t="s">
        <v>360</v>
      </c>
      <c r="B351" s="11">
        <f t="shared" si="10"/>
        <v>2502.3204117039022</v>
      </c>
      <c r="C351" s="191"/>
      <c r="D351" s="191"/>
      <c r="E351" s="191">
        <v>350</v>
      </c>
      <c r="F351" s="191">
        <v>122500</v>
      </c>
      <c r="G351" s="191">
        <v>42900000</v>
      </c>
    </row>
    <row r="352" spans="1:7" s="1" customFormat="1" ht="14.4" thickBot="1" x14ac:dyDescent="0.3">
      <c r="A352" s="7" t="s">
        <v>361</v>
      </c>
      <c r="B352" s="11">
        <f t="shared" si="10"/>
        <v>2516.7308231254801</v>
      </c>
      <c r="C352" s="191"/>
      <c r="D352" s="191"/>
      <c r="E352" s="191">
        <v>351</v>
      </c>
      <c r="F352" s="191">
        <v>123201</v>
      </c>
      <c r="G352" s="191">
        <v>43200000</v>
      </c>
    </row>
    <row r="353" spans="1:7" s="1" customFormat="1" ht="14.4" thickBot="1" x14ac:dyDescent="0.3">
      <c r="A353" s="7" t="s">
        <v>362</v>
      </c>
      <c r="B353" s="11">
        <f t="shared" si="10"/>
        <v>2531.1858532135375</v>
      </c>
      <c r="C353" s="191"/>
      <c r="D353" s="191"/>
      <c r="E353" s="191">
        <v>352</v>
      </c>
      <c r="F353" s="191">
        <v>123904</v>
      </c>
      <c r="G353" s="191">
        <v>43600000</v>
      </c>
    </row>
    <row r="354" spans="1:7" s="1" customFormat="1" ht="14.4" thickBot="1" x14ac:dyDescent="0.3">
      <c r="A354" s="7" t="s">
        <v>363</v>
      </c>
      <c r="B354" s="11">
        <f t="shared" si="10"/>
        <v>2545.6855023885601</v>
      </c>
      <c r="C354" s="191"/>
      <c r="D354" s="191"/>
      <c r="E354" s="191">
        <v>353</v>
      </c>
      <c r="F354" s="191">
        <v>124609</v>
      </c>
      <c r="G354" s="191">
        <v>44000000</v>
      </c>
    </row>
    <row r="355" spans="1:7" s="1" customFormat="1" ht="14.4" thickBot="1" x14ac:dyDescent="0.3">
      <c r="A355" s="7" t="s">
        <v>364</v>
      </c>
      <c r="B355" s="11">
        <f t="shared" si="10"/>
        <v>2560.2297710564749</v>
      </c>
      <c r="C355" s="191"/>
      <c r="D355" s="191"/>
      <c r="E355" s="191">
        <v>354</v>
      </c>
      <c r="F355" s="191">
        <v>125316</v>
      </c>
      <c r="G355" s="191">
        <v>44400000</v>
      </c>
    </row>
    <row r="356" spans="1:7" s="1" customFormat="1" ht="14.4" thickBot="1" x14ac:dyDescent="0.3">
      <c r="A356" s="7" t="s">
        <v>365</v>
      </c>
      <c r="B356" s="11">
        <f t="shared" si="10"/>
        <v>2574.8186596091527</v>
      </c>
      <c r="C356" s="191"/>
      <c r="D356" s="191"/>
      <c r="E356" s="191">
        <v>355</v>
      </c>
      <c r="F356" s="191">
        <v>126025</v>
      </c>
      <c r="G356" s="191">
        <v>44700000</v>
      </c>
    </row>
    <row r="357" spans="1:7" s="1" customFormat="1" ht="14.4" thickBot="1" x14ac:dyDescent="0.3">
      <c r="A357" s="7" t="s">
        <v>366</v>
      </c>
      <c r="B357" s="11">
        <f t="shared" si="10"/>
        <v>2589.4521684249025</v>
      </c>
      <c r="C357" s="191"/>
      <c r="D357" s="191"/>
      <c r="E357" s="191">
        <v>356</v>
      </c>
      <c r="F357" s="191">
        <v>126736</v>
      </c>
      <c r="G357" s="191">
        <v>45100000</v>
      </c>
    </row>
    <row r="358" spans="1:7" s="1" customFormat="1" ht="14.4" thickBot="1" x14ac:dyDescent="0.3">
      <c r="A358" s="7" t="s">
        <v>367</v>
      </c>
      <c r="B358" s="11">
        <f t="shared" si="10"/>
        <v>2604.1302978689478</v>
      </c>
      <c r="C358" s="191"/>
      <c r="D358" s="191"/>
      <c r="E358" s="191">
        <v>357</v>
      </c>
      <c r="F358" s="191">
        <v>127449</v>
      </c>
      <c r="G358" s="191">
        <v>45500000</v>
      </c>
    </row>
    <row r="359" spans="1:7" s="1" customFormat="1" ht="14.4" thickBot="1" x14ac:dyDescent="0.3">
      <c r="A359" s="7" t="s">
        <v>368</v>
      </c>
      <c r="B359" s="11">
        <f t="shared" si="10"/>
        <v>2618.8530482938713</v>
      </c>
      <c r="C359" s="191"/>
      <c r="D359" s="191"/>
      <c r="E359" s="191">
        <v>358</v>
      </c>
      <c r="F359" s="191">
        <v>128164</v>
      </c>
      <c r="G359" s="191">
        <v>45900000</v>
      </c>
    </row>
    <row r="360" spans="1:7" s="1" customFormat="1" ht="14.4" thickBot="1" x14ac:dyDescent="0.3">
      <c r="A360" s="7" t="s">
        <v>369</v>
      </c>
      <c r="B360" s="11">
        <f t="shared" si="10"/>
        <v>2633.6204200400484</v>
      </c>
      <c r="C360" s="191"/>
      <c r="D360" s="191"/>
      <c r="E360" s="191">
        <v>359</v>
      </c>
      <c r="F360" s="191">
        <v>128881</v>
      </c>
      <c r="G360" s="191">
        <v>46300000</v>
      </c>
    </row>
    <row r="361" spans="1:7" s="1" customFormat="1" ht="14.4" thickBot="1" x14ac:dyDescent="0.3">
      <c r="A361" s="7" t="s">
        <v>370</v>
      </c>
      <c r="B361" s="11">
        <f t="shared" si="10"/>
        <v>2648.4324134360727</v>
      </c>
      <c r="C361" s="191"/>
      <c r="D361" s="191"/>
      <c r="E361" s="191">
        <v>360</v>
      </c>
      <c r="F361" s="191">
        <v>129600</v>
      </c>
      <c r="G361" s="191">
        <v>46700000</v>
      </c>
    </row>
    <row r="362" spans="1:7" s="1" customFormat="1" ht="14.4" thickBot="1" x14ac:dyDescent="0.3">
      <c r="A362" s="7" t="s">
        <v>371</v>
      </c>
      <c r="B362" s="11">
        <f t="shared" si="10"/>
        <v>2663.2890287991654</v>
      </c>
      <c r="C362" s="191"/>
      <c r="D362" s="191"/>
      <c r="E362" s="191">
        <v>361</v>
      </c>
      <c r="F362" s="191">
        <v>130321</v>
      </c>
      <c r="G362" s="191">
        <v>47000000</v>
      </c>
    </row>
    <row r="363" spans="1:7" s="1" customFormat="1" ht="14.4" thickBot="1" x14ac:dyDescent="0.3">
      <c r="A363" s="7" t="s">
        <v>372</v>
      </c>
      <c r="B363" s="11">
        <f t="shared" si="10"/>
        <v>2678.1902664355716</v>
      </c>
      <c r="C363" s="191"/>
      <c r="D363" s="191"/>
      <c r="E363" s="191">
        <v>362</v>
      </c>
      <c r="F363" s="191">
        <v>131044</v>
      </c>
      <c r="G363" s="191">
        <v>47400000</v>
      </c>
    </row>
    <row r="364" spans="1:7" s="1" customFormat="1" ht="14.4" thickBot="1" x14ac:dyDescent="0.3">
      <c r="A364" s="7" t="s">
        <v>373</v>
      </c>
      <c r="B364" s="11">
        <f t="shared" si="10"/>
        <v>2693.1361266409376</v>
      </c>
      <c r="C364" s="191"/>
      <c r="D364" s="191"/>
      <c r="E364" s="191">
        <v>363</v>
      </c>
      <c r="F364" s="191">
        <v>131769</v>
      </c>
      <c r="G364" s="191">
        <v>47800000</v>
      </c>
    </row>
    <row r="365" spans="1:7" s="1" customFormat="1" ht="14.4" thickBot="1" x14ac:dyDescent="0.3">
      <c r="A365" s="7" t="s">
        <v>374</v>
      </c>
      <c r="B365" s="11">
        <f t="shared" si="10"/>
        <v>2708.1266097006733</v>
      </c>
      <c r="C365" s="191"/>
      <c r="D365" s="191"/>
      <c r="E365" s="191">
        <v>364</v>
      </c>
      <c r="F365" s="191">
        <v>132496</v>
      </c>
      <c r="G365" s="191">
        <v>48200000</v>
      </c>
    </row>
    <row r="366" spans="1:7" s="1" customFormat="1" ht="14.4" thickBot="1" x14ac:dyDescent="0.3">
      <c r="A366" s="7" t="s">
        <v>375</v>
      </c>
      <c r="B366" s="11">
        <f t="shared" si="10"/>
        <v>2723.1617158903105</v>
      </c>
      <c r="C366" s="191"/>
      <c r="D366" s="191"/>
      <c r="E366" s="191">
        <v>365</v>
      </c>
      <c r="F366" s="191">
        <v>133225</v>
      </c>
      <c r="G366" s="191">
        <v>48600000</v>
      </c>
    </row>
    <row r="367" spans="1:7" s="1" customFormat="1" ht="14.4" thickBot="1" x14ac:dyDescent="0.3">
      <c r="A367" s="7" t="s">
        <v>376</v>
      </c>
      <c r="B367" s="11">
        <f t="shared" si="10"/>
        <v>2738.2414454758473</v>
      </c>
      <c r="C367" s="191"/>
      <c r="D367" s="191"/>
      <c r="E367" s="191">
        <v>366</v>
      </c>
      <c r="F367" s="191">
        <v>133956</v>
      </c>
      <c r="G367" s="191">
        <v>49000000</v>
      </c>
    </row>
    <row r="368" spans="1:7" s="1" customFormat="1" ht="14.4" thickBot="1" x14ac:dyDescent="0.3">
      <c r="A368" s="7" t="s">
        <v>377</v>
      </c>
      <c r="B368" s="11">
        <f t="shared" si="10"/>
        <v>2753.3657987140759</v>
      </c>
      <c r="C368" s="191"/>
      <c r="D368" s="191"/>
      <c r="E368" s="191">
        <v>367</v>
      </c>
      <c r="F368" s="191">
        <v>134689</v>
      </c>
      <c r="G368" s="191">
        <v>49400000</v>
      </c>
    </row>
    <row r="369" spans="1:7" s="1" customFormat="1" ht="14.4" thickBot="1" x14ac:dyDescent="0.3">
      <c r="A369" s="7" t="s">
        <v>378</v>
      </c>
      <c r="B369" s="11">
        <f t="shared" si="10"/>
        <v>2768.5347758528997</v>
      </c>
      <c r="C369" s="191"/>
      <c r="D369" s="191"/>
      <c r="E369" s="191">
        <v>368</v>
      </c>
      <c r="F369" s="191">
        <v>135424</v>
      </c>
      <c r="G369" s="191">
        <v>49800000</v>
      </c>
    </row>
    <row r="370" spans="1:7" s="1" customFormat="1" ht="14.4" thickBot="1" x14ac:dyDescent="0.3">
      <c r="A370" s="7" t="s">
        <v>379</v>
      </c>
      <c r="B370" s="11">
        <f t="shared" si="10"/>
        <v>2783.7483771316392</v>
      </c>
      <c r="C370" s="191"/>
      <c r="D370" s="191"/>
      <c r="E370" s="191">
        <v>369</v>
      </c>
      <c r="F370" s="191">
        <v>136161</v>
      </c>
      <c r="G370" s="191">
        <v>50200000</v>
      </c>
    </row>
    <row r="371" spans="1:7" s="1" customFormat="1" ht="14.4" thickBot="1" x14ac:dyDescent="0.3">
      <c r="A371" s="7" t="s">
        <v>380</v>
      </c>
      <c r="B371" s="11">
        <f t="shared" si="10"/>
        <v>2799.0066027813355</v>
      </c>
      <c r="C371" s="191"/>
      <c r="D371" s="191"/>
      <c r="E371" s="191">
        <v>370</v>
      </c>
      <c r="F371" s="191">
        <v>136900</v>
      </c>
      <c r="G371" s="191">
        <v>50700000</v>
      </c>
    </row>
    <row r="372" spans="1:7" s="1" customFormat="1" ht="14.4" thickBot="1" x14ac:dyDescent="0.3">
      <c r="A372" s="7" t="s">
        <v>381</v>
      </c>
      <c r="B372" s="11">
        <f t="shared" si="10"/>
        <v>2814.3094530250328</v>
      </c>
      <c r="C372" s="191"/>
      <c r="D372" s="191"/>
      <c r="E372" s="191">
        <v>371</v>
      </c>
      <c r="F372" s="191">
        <v>137641</v>
      </c>
      <c r="G372" s="191">
        <v>51100000</v>
      </c>
    </row>
    <row r="373" spans="1:7" s="1" customFormat="1" ht="14.4" thickBot="1" x14ac:dyDescent="0.3">
      <c r="A373" s="7" t="s">
        <v>382</v>
      </c>
      <c r="B373" s="11">
        <f t="shared" si="10"/>
        <v>2829.6569280780554</v>
      </c>
      <c r="C373" s="191"/>
      <c r="D373" s="191"/>
      <c r="E373" s="191">
        <v>372</v>
      </c>
      <c r="F373" s="191">
        <v>138384</v>
      </c>
      <c r="G373" s="191">
        <v>51500000</v>
      </c>
    </row>
    <row r="374" spans="1:7" s="1" customFormat="1" ht="14.4" thickBot="1" x14ac:dyDescent="0.3">
      <c r="A374" s="7" t="s">
        <v>383</v>
      </c>
      <c r="B374" s="11">
        <f t="shared" si="10"/>
        <v>2845.0490281482739</v>
      </c>
      <c r="C374" s="191"/>
      <c r="D374" s="191"/>
      <c r="E374" s="191">
        <v>373</v>
      </c>
      <c r="F374" s="191">
        <v>139129</v>
      </c>
      <c r="G374" s="191">
        <v>51900000</v>
      </c>
    </row>
    <row r="375" spans="1:7" s="1" customFormat="1" ht="14.4" thickBot="1" x14ac:dyDescent="0.3">
      <c r="A375" s="7" t="s">
        <v>384</v>
      </c>
      <c r="B375" s="11">
        <f t="shared" si="10"/>
        <v>2860.4857534363646</v>
      </c>
      <c r="C375" s="191"/>
      <c r="D375" s="191"/>
      <c r="E375" s="191">
        <v>374</v>
      </c>
      <c r="F375" s="191">
        <v>139876</v>
      </c>
      <c r="G375" s="191">
        <v>52300000</v>
      </c>
    </row>
    <row r="376" spans="1:7" s="1" customFormat="1" ht="14.4" thickBot="1" x14ac:dyDescent="0.3">
      <c r="A376" s="7" t="s">
        <v>385</v>
      </c>
      <c r="B376" s="11">
        <f t="shared" si="10"/>
        <v>2875.9671041360589</v>
      </c>
      <c r="C376" s="191"/>
      <c r="D376" s="191"/>
      <c r="E376" s="191">
        <v>375</v>
      </c>
      <c r="F376" s="191">
        <v>140625</v>
      </c>
      <c r="G376" s="191">
        <v>52700000</v>
      </c>
    </row>
    <row r="377" spans="1:7" s="1" customFormat="1" ht="14.4" thickBot="1" x14ac:dyDescent="0.3">
      <c r="A377" s="7" t="s">
        <v>386</v>
      </c>
      <c r="B377" s="11">
        <f t="shared" si="10"/>
        <v>2891.4930804343844</v>
      </c>
      <c r="C377" s="191"/>
      <c r="D377" s="191"/>
      <c r="E377" s="191">
        <v>376</v>
      </c>
      <c r="F377" s="191">
        <v>141376</v>
      </c>
      <c r="G377" s="191">
        <v>53200000</v>
      </c>
    </row>
    <row r="378" spans="1:7" s="1" customFormat="1" ht="14.4" thickBot="1" x14ac:dyDescent="0.3">
      <c r="A378" s="7" t="s">
        <v>387</v>
      </c>
      <c r="B378" s="11">
        <f t="shared" si="10"/>
        <v>2907.0636825118941</v>
      </c>
      <c r="C378" s="191"/>
      <c r="D378" s="191"/>
      <c r="E378" s="191">
        <v>377</v>
      </c>
      <c r="F378" s="191">
        <v>142129</v>
      </c>
      <c r="G378" s="191">
        <v>53600000</v>
      </c>
    </row>
    <row r="379" spans="1:7" s="1" customFormat="1" ht="14.4" thickBot="1" x14ac:dyDescent="0.3">
      <c r="A379" s="7" t="s">
        <v>388</v>
      </c>
      <c r="B379" s="11">
        <f t="shared" si="10"/>
        <v>2922.6789105428907</v>
      </c>
      <c r="C379" s="191"/>
      <c r="D379" s="191"/>
      <c r="E379" s="191">
        <v>378</v>
      </c>
      <c r="F379" s="191">
        <v>142884</v>
      </c>
      <c r="G379" s="191">
        <v>54000000</v>
      </c>
    </row>
    <row r="380" spans="1:7" s="1" customFormat="1" ht="14.4" thickBot="1" x14ac:dyDescent="0.3">
      <c r="A380" s="7" t="s">
        <v>389</v>
      </c>
      <c r="B380" s="11">
        <f t="shared" si="10"/>
        <v>2938.3387646956444</v>
      </c>
      <c r="C380" s="191"/>
      <c r="D380" s="191"/>
      <c r="E380" s="191">
        <v>379</v>
      </c>
      <c r="F380" s="191">
        <v>143641</v>
      </c>
      <c r="G380" s="191">
        <v>54400000</v>
      </c>
    </row>
    <row r="381" spans="1:7" s="1" customFormat="1" ht="14.4" thickBot="1" x14ac:dyDescent="0.3">
      <c r="A381" s="7" t="s">
        <v>390</v>
      </c>
      <c r="B381" s="11">
        <f t="shared" si="10"/>
        <v>2954.0432451326042</v>
      </c>
      <c r="C381" s="191"/>
      <c r="D381" s="191"/>
      <c r="E381" s="191">
        <v>380</v>
      </c>
      <c r="F381" s="191">
        <v>144400</v>
      </c>
      <c r="G381" s="191">
        <v>54900000</v>
      </c>
    </row>
    <row r="382" spans="1:7" s="1" customFormat="1" ht="14.4" thickBot="1" x14ac:dyDescent="0.3">
      <c r="A382" s="7" t="s">
        <v>391</v>
      </c>
      <c r="B382" s="11">
        <f t="shared" si="10"/>
        <v>2969.7923520105946</v>
      </c>
      <c r="C382" s="191"/>
      <c r="D382" s="191"/>
      <c r="E382" s="191">
        <v>381</v>
      </c>
      <c r="F382" s="191">
        <v>145161</v>
      </c>
      <c r="G382" s="191">
        <v>55300000</v>
      </c>
    </row>
    <row r="383" spans="1:7" s="1" customFormat="1" ht="14.4" thickBot="1" x14ac:dyDescent="0.3">
      <c r="A383" s="7" t="s">
        <v>392</v>
      </c>
      <c r="B383" s="11">
        <f t="shared" si="10"/>
        <v>2985.5860854810121</v>
      </c>
      <c r="C383" s="191"/>
      <c r="D383" s="191"/>
      <c r="E383" s="191">
        <v>382</v>
      </c>
      <c r="F383" s="191">
        <v>145924</v>
      </c>
      <c r="G383" s="191">
        <v>55700000</v>
      </c>
    </row>
    <row r="384" spans="1:7" s="1" customFormat="1" ht="14.4" thickBot="1" x14ac:dyDescent="0.3">
      <c r="A384" s="7" t="s">
        <v>393</v>
      </c>
      <c r="B384" s="11">
        <f t="shared" si="10"/>
        <v>3001.4244456900142</v>
      </c>
      <c r="C384" s="191"/>
      <c r="D384" s="191"/>
      <c r="E384" s="191">
        <v>383</v>
      </c>
      <c r="F384" s="191">
        <v>146689</v>
      </c>
      <c r="G384" s="191">
        <v>56200000</v>
      </c>
    </row>
    <row r="385" spans="1:7" s="1" customFormat="1" ht="14.4" thickBot="1" x14ac:dyDescent="0.3">
      <c r="A385" s="7" t="s">
        <v>394</v>
      </c>
      <c r="B385" s="11">
        <f t="shared" si="10"/>
        <v>3017.307432778699</v>
      </c>
      <c r="C385" s="191"/>
      <c r="D385" s="191"/>
      <c r="E385" s="191">
        <v>384</v>
      </c>
      <c r="F385" s="191">
        <v>147456</v>
      </c>
      <c r="G385" s="191">
        <v>56600000</v>
      </c>
    </row>
    <row r="386" spans="1:7" s="1" customFormat="1" ht="14.4" thickBot="1" x14ac:dyDescent="0.3">
      <c r="A386" s="7" t="s">
        <v>395</v>
      </c>
      <c r="B386" s="11">
        <f t="shared" si="10"/>
        <v>3033.2350468832819</v>
      </c>
      <c r="C386" s="191"/>
      <c r="D386" s="191"/>
      <c r="E386" s="191">
        <v>385</v>
      </c>
      <c r="F386" s="191">
        <v>148225</v>
      </c>
      <c r="G386" s="191">
        <v>57100000</v>
      </c>
    </row>
    <row r="387" spans="1:7" s="1" customFormat="1" ht="14.4" thickBot="1" x14ac:dyDescent="0.3">
      <c r="A387" s="7" t="s">
        <v>396</v>
      </c>
      <c r="B387" s="11">
        <f t="shared" si="10"/>
        <v>3049.2072881352651</v>
      </c>
      <c r="C387" s="191"/>
      <c r="D387" s="191"/>
      <c r="E387" s="191">
        <v>386</v>
      </c>
      <c r="F387" s="191">
        <v>148996</v>
      </c>
      <c r="G387" s="191">
        <v>57500000</v>
      </c>
    </row>
    <row r="388" spans="1:7" s="1" customFormat="1" ht="14.4" thickBot="1" x14ac:dyDescent="0.3">
      <c r="A388" s="7" t="s">
        <v>397</v>
      </c>
      <c r="B388" s="11">
        <f t="shared" si="10"/>
        <v>3065.2241566615967</v>
      </c>
      <c r="C388" s="191"/>
      <c r="D388" s="191"/>
      <c r="E388" s="191">
        <v>387</v>
      </c>
      <c r="F388" s="191">
        <v>149769</v>
      </c>
      <c r="G388" s="191">
        <v>58000000</v>
      </c>
    </row>
    <row r="389" spans="1:7" s="1" customFormat="1" ht="14.4" thickBot="1" x14ac:dyDescent="0.3">
      <c r="A389" s="7" t="s">
        <v>398</v>
      </c>
      <c r="B389" s="11">
        <f t="shared" si="10"/>
        <v>3081.2856525848315</v>
      </c>
      <c r="C389" s="191"/>
      <c r="D389" s="191"/>
      <c r="E389" s="191">
        <v>388</v>
      </c>
      <c r="F389" s="191">
        <v>150544</v>
      </c>
      <c r="G389" s="191">
        <v>58400000</v>
      </c>
    </row>
    <row r="390" spans="1:7" s="1" customFormat="1" ht="14.4" thickBot="1" x14ac:dyDescent="0.3">
      <c r="A390" s="7" t="s">
        <v>399</v>
      </c>
      <c r="B390" s="11">
        <f t="shared" si="10"/>
        <v>3097.3917760232835</v>
      </c>
      <c r="C390" s="191"/>
      <c r="D390" s="191"/>
      <c r="E390" s="191">
        <v>389</v>
      </c>
      <c r="F390" s="191">
        <v>151321</v>
      </c>
      <c r="G390" s="191">
        <v>58900000</v>
      </c>
    </row>
    <row r="391" spans="1:7" s="1" customFormat="1" ht="14.4" thickBot="1" x14ac:dyDescent="0.3">
      <c r="A391" s="7" t="s">
        <v>400</v>
      </c>
      <c r="B391" s="11">
        <f t="shared" si="10"/>
        <v>3113.542527091171</v>
      </c>
      <c r="C391" s="191"/>
      <c r="D391" s="191"/>
      <c r="E391" s="191">
        <v>390</v>
      </c>
      <c r="F391" s="191">
        <v>152100</v>
      </c>
      <c r="G391" s="191">
        <v>59300000</v>
      </c>
    </row>
    <row r="392" spans="1:7" s="1" customFormat="1" ht="14.4" thickBot="1" x14ac:dyDescent="0.3">
      <c r="A392" s="7" t="s">
        <v>401</v>
      </c>
      <c r="B392" s="11">
        <f t="shared" si="10"/>
        <v>3129.7379058987608</v>
      </c>
      <c r="C392" s="191"/>
      <c r="D392" s="191"/>
      <c r="E392" s="191">
        <v>391</v>
      </c>
      <c r="F392" s="191">
        <v>152881</v>
      </c>
      <c r="G392" s="191">
        <v>59800000</v>
      </c>
    </row>
    <row r="393" spans="1:7" s="1" customFormat="1" ht="14.4" thickBot="1" x14ac:dyDescent="0.3">
      <c r="A393" s="7" t="s">
        <v>402</v>
      </c>
      <c r="B393" s="11">
        <f t="shared" si="10"/>
        <v>3145.9779125525033</v>
      </c>
      <c r="C393" s="191"/>
      <c r="D393" s="191"/>
      <c r="E393" s="191">
        <v>392</v>
      </c>
      <c r="F393" s="191">
        <v>153664</v>
      </c>
      <c r="G393" s="191">
        <v>60200000</v>
      </c>
    </row>
    <row r="394" spans="1:7" s="1" customFormat="1" ht="14.4" thickBot="1" x14ac:dyDescent="0.3">
      <c r="A394" s="7" t="s">
        <v>403</v>
      </c>
      <c r="B394" s="11">
        <f t="shared" si="10"/>
        <v>3162.2625471551619</v>
      </c>
      <c r="C394" s="191"/>
      <c r="D394" s="191"/>
      <c r="E394" s="191">
        <v>393</v>
      </c>
      <c r="F394" s="191">
        <v>154449</v>
      </c>
      <c r="G394" s="191">
        <v>60700000</v>
      </c>
    </row>
    <row r="395" spans="1:7" s="1" customFormat="1" ht="14.4" thickBot="1" x14ac:dyDescent="0.3">
      <c r="A395" s="7" t="s">
        <v>404</v>
      </c>
      <c r="B395" s="11">
        <f t="shared" si="10"/>
        <v>3178.5918098059446</v>
      </c>
      <c r="C395" s="191"/>
      <c r="D395" s="191"/>
      <c r="E395" s="191">
        <v>394</v>
      </c>
      <c r="F395" s="191">
        <v>155236</v>
      </c>
      <c r="G395" s="191">
        <v>61200000</v>
      </c>
    </row>
    <row r="396" spans="1:7" s="1" customFormat="1" ht="14.4" thickBot="1" x14ac:dyDescent="0.3">
      <c r="A396" s="7" t="s">
        <v>405</v>
      </c>
      <c r="B396" s="11">
        <f t="shared" si="10"/>
        <v>3194.9657006006264</v>
      </c>
      <c r="C396" s="191"/>
      <c r="D396" s="191"/>
      <c r="E396" s="191">
        <v>395</v>
      </c>
      <c r="F396" s="191">
        <v>156025</v>
      </c>
      <c r="G396" s="191">
        <v>61600000</v>
      </c>
    </row>
    <row r="397" spans="1:7" s="1" customFormat="1" ht="14.4" thickBot="1" x14ac:dyDescent="0.3">
      <c r="A397" s="7" t="s">
        <v>406</v>
      </c>
      <c r="B397" s="11">
        <f t="shared" si="10"/>
        <v>3211.3842196316673</v>
      </c>
      <c r="C397" s="191"/>
      <c r="D397" s="191"/>
      <c r="E397" s="191">
        <v>396</v>
      </c>
      <c r="F397" s="191">
        <v>156816</v>
      </c>
      <c r="G397" s="191">
        <v>62100000</v>
      </c>
    </row>
    <row r="398" spans="1:7" s="1" customFormat="1" ht="14.4" thickBot="1" x14ac:dyDescent="0.3">
      <c r="A398" s="7" t="s">
        <v>407</v>
      </c>
      <c r="B398" s="11">
        <f t="shared" si="10"/>
        <v>3227.8473669883269</v>
      </c>
      <c r="C398" s="191"/>
      <c r="D398" s="191"/>
      <c r="E398" s="191">
        <v>397</v>
      </c>
      <c r="F398" s="191">
        <v>157609</v>
      </c>
      <c r="G398" s="191">
        <v>62600000</v>
      </c>
    </row>
    <row r="399" spans="1:7" s="1" customFormat="1" ht="14.4" thickBot="1" x14ac:dyDescent="0.3">
      <c r="A399" s="7" t="s">
        <v>408</v>
      </c>
      <c r="B399" s="11">
        <f t="shared" si="10"/>
        <v>3244.3551427567754</v>
      </c>
      <c r="C399" s="191"/>
      <c r="D399" s="191"/>
      <c r="E399" s="191">
        <v>398</v>
      </c>
      <c r="F399" s="191">
        <v>158404</v>
      </c>
      <c r="G399" s="191">
        <v>63000000</v>
      </c>
    </row>
    <row r="400" spans="1:7" s="1" customFormat="1" ht="14.4" thickBot="1" x14ac:dyDescent="0.3">
      <c r="A400" s="7" t="s">
        <v>409</v>
      </c>
      <c r="B400" s="11">
        <f t="shared" si="10"/>
        <v>3260.907547020201</v>
      </c>
      <c r="C400" s="191"/>
      <c r="D400" s="191"/>
      <c r="E400" s="191">
        <v>399</v>
      </c>
      <c r="F400" s="191">
        <v>159201</v>
      </c>
      <c r="G400" s="191">
        <v>63500000</v>
      </c>
    </row>
    <row r="401" spans="1:7" s="1" customFormat="1" ht="14.4" thickBot="1" x14ac:dyDescent="0.3">
      <c r="A401" s="7" t="s">
        <v>410</v>
      </c>
      <c r="B401" s="11">
        <f t="shared" si="10"/>
        <v>3277.5045798589122</v>
      </c>
      <c r="C401" s="191"/>
      <c r="D401" s="191"/>
      <c r="E401" s="191">
        <v>400</v>
      </c>
      <c r="F401" s="191">
        <v>160000</v>
      </c>
      <c r="G401" s="191">
        <v>64000000</v>
      </c>
    </row>
    <row r="402" spans="1:7" s="1" customFormat="1" ht="14.4" thickBot="1" x14ac:dyDescent="0.3">
      <c r="A402" s="7" t="s">
        <v>411</v>
      </c>
      <c r="B402" s="11">
        <f t="shared" si="10"/>
        <v>3294.1462413504382</v>
      </c>
      <c r="C402" s="191"/>
      <c r="D402" s="191"/>
      <c r="E402" s="191">
        <v>401</v>
      </c>
      <c r="F402" s="191">
        <v>160801</v>
      </c>
      <c r="G402" s="191">
        <v>64500000</v>
      </c>
    </row>
    <row r="403" spans="1:7" s="1" customFormat="1" ht="14.4" thickBot="1" x14ac:dyDescent="0.3">
      <c r="A403" s="7" t="s">
        <v>412</v>
      </c>
      <c r="B403" s="11">
        <f t="shared" si="10"/>
        <v>3310.8325315696266</v>
      </c>
      <c r="C403" s="191"/>
      <c r="D403" s="191"/>
      <c r="E403" s="191">
        <v>402</v>
      </c>
      <c r="F403" s="191">
        <v>161604</v>
      </c>
      <c r="G403" s="191">
        <v>65000000</v>
      </c>
    </row>
    <row r="404" spans="1:7" s="1" customFormat="1" ht="14.4" thickBot="1" x14ac:dyDescent="0.3">
      <c r="A404" s="7" t="s">
        <v>413</v>
      </c>
      <c r="B404" s="11">
        <f t="shared" si="10"/>
        <v>3327.5634505887319</v>
      </c>
      <c r="C404" s="191"/>
      <c r="D404" s="191"/>
      <c r="E404" s="191">
        <v>403</v>
      </c>
      <c r="F404" s="191">
        <v>162409</v>
      </c>
      <c r="G404" s="191">
        <v>65500000</v>
      </c>
    </row>
    <row r="405" spans="1:7" s="1" customFormat="1" ht="14.4" thickBot="1" x14ac:dyDescent="0.3">
      <c r="A405" s="7" t="s">
        <v>414</v>
      </c>
      <c r="B405" s="11">
        <f t="shared" si="10"/>
        <v>3344.3389984775085</v>
      </c>
      <c r="C405" s="191"/>
      <c r="D405" s="191"/>
      <c r="E405" s="191">
        <v>404</v>
      </c>
      <c r="F405" s="191">
        <v>163216</v>
      </c>
      <c r="G405" s="191">
        <v>65900000</v>
      </c>
    </row>
    <row r="406" spans="1:7" s="1" customFormat="1" ht="14.4" thickBot="1" x14ac:dyDescent="0.3">
      <c r="A406" s="7" t="s">
        <v>415</v>
      </c>
      <c r="B406" s="11">
        <f t="shared" si="10"/>
        <v>3361.1591753032972</v>
      </c>
      <c r="C406" s="191"/>
      <c r="D406" s="191"/>
      <c r="E406" s="191">
        <v>405</v>
      </c>
      <c r="F406" s="191">
        <v>164025</v>
      </c>
      <c r="G406" s="191">
        <v>66400000</v>
      </c>
    </row>
    <row r="407" spans="1:7" s="1" customFormat="1" ht="14.4" thickBot="1" x14ac:dyDescent="0.3">
      <c r="A407" s="7" t="s">
        <v>416</v>
      </c>
      <c r="B407" s="11">
        <f t="shared" si="10"/>
        <v>3378.0239811311067</v>
      </c>
      <c r="C407" s="191"/>
      <c r="D407" s="191"/>
      <c r="E407" s="191">
        <v>406</v>
      </c>
      <c r="F407" s="191">
        <v>164836</v>
      </c>
      <c r="G407" s="191">
        <v>66900000</v>
      </c>
    </row>
    <row r="408" spans="1:7" s="1" customFormat="1" ht="14.4" thickBot="1" x14ac:dyDescent="0.3">
      <c r="A408" s="7" t="s">
        <v>417</v>
      </c>
      <c r="B408" s="11">
        <f t="shared" ref="B408:B471" si="11">$K$12+$K$3*F408+$K$6*B407+$K$7*B406+$K$8*B405+$K$9*B402+$K$10*B401</f>
        <v>3394.9334160236976</v>
      </c>
      <c r="C408" s="191"/>
      <c r="D408" s="191"/>
      <c r="E408" s="191">
        <v>407</v>
      </c>
      <c r="F408" s="191">
        <v>165649</v>
      </c>
      <c r="G408" s="191">
        <v>67400000</v>
      </c>
    </row>
    <row r="409" spans="1:7" s="1" customFormat="1" ht="14.4" thickBot="1" x14ac:dyDescent="0.3">
      <c r="A409" s="7" t="s">
        <v>418</v>
      </c>
      <c r="B409" s="11">
        <f t="shared" si="11"/>
        <v>3411.8874800416584</v>
      </c>
      <c r="C409" s="191"/>
      <c r="D409" s="191"/>
      <c r="E409" s="191">
        <v>408</v>
      </c>
      <c r="F409" s="191">
        <v>166464</v>
      </c>
      <c r="G409" s="191">
        <v>67900000</v>
      </c>
    </row>
    <row r="410" spans="1:7" s="1" customFormat="1" ht="14.4" thickBot="1" x14ac:dyDescent="0.3">
      <c r="A410" s="7" t="s">
        <v>419</v>
      </c>
      <c r="B410" s="11">
        <f t="shared" si="11"/>
        <v>3428.8861732434789</v>
      </c>
      <c r="C410" s="191"/>
      <c r="D410" s="191"/>
      <c r="E410" s="191">
        <v>409</v>
      </c>
      <c r="F410" s="191">
        <v>167281</v>
      </c>
      <c r="G410" s="191">
        <v>68400000</v>
      </c>
    </row>
    <row r="411" spans="1:7" s="1" customFormat="1" ht="14.4" thickBot="1" x14ac:dyDescent="0.3">
      <c r="A411" s="7" t="s">
        <v>420</v>
      </c>
      <c r="B411" s="11">
        <f t="shared" si="11"/>
        <v>3445.9294956856238</v>
      </c>
      <c r="C411" s="191"/>
      <c r="D411" s="191"/>
      <c r="E411" s="191">
        <v>410</v>
      </c>
      <c r="F411" s="191">
        <v>168100</v>
      </c>
      <c r="G411" s="191">
        <v>68900000</v>
      </c>
    </row>
    <row r="412" spans="1:7" s="1" customFormat="1" ht="14.4" thickBot="1" x14ac:dyDescent="0.3">
      <c r="A412" s="7" t="s">
        <v>421</v>
      </c>
      <c r="B412" s="11">
        <f t="shared" si="11"/>
        <v>3463.017447422606</v>
      </c>
      <c r="C412" s="191"/>
      <c r="D412" s="191"/>
      <c r="E412" s="191">
        <v>411</v>
      </c>
      <c r="F412" s="191">
        <v>168921</v>
      </c>
      <c r="G412" s="191">
        <v>69400000</v>
      </c>
    </row>
    <row r="413" spans="1:7" s="1" customFormat="1" ht="14.4" thickBot="1" x14ac:dyDescent="0.3">
      <c r="A413" s="7" t="s">
        <v>422</v>
      </c>
      <c r="B413" s="11">
        <f t="shared" si="11"/>
        <v>3480.150028507051</v>
      </c>
      <c r="C413" s="191"/>
      <c r="D413" s="191"/>
      <c r="E413" s="191">
        <v>412</v>
      </c>
      <c r="F413" s="191">
        <v>169744</v>
      </c>
      <c r="G413" s="191">
        <v>69900000</v>
      </c>
    </row>
    <row r="414" spans="1:7" s="1" customFormat="1" ht="14.4" thickBot="1" x14ac:dyDescent="0.3">
      <c r="A414" s="7" t="s">
        <v>423</v>
      </c>
      <c r="B414" s="11">
        <f t="shared" si="11"/>
        <v>3497.3272389897629</v>
      </c>
      <c r="C414" s="191"/>
      <c r="D414" s="191"/>
      <c r="E414" s="191">
        <v>413</v>
      </c>
      <c r="F414" s="191">
        <v>170569</v>
      </c>
      <c r="G414" s="191">
        <v>70400000</v>
      </c>
    </row>
    <row r="415" spans="1:7" s="1" customFormat="1" ht="14.4" thickBot="1" x14ac:dyDescent="0.3">
      <c r="A415" s="7" t="s">
        <v>424</v>
      </c>
      <c r="B415" s="11">
        <f t="shared" si="11"/>
        <v>3514.5490789197866</v>
      </c>
      <c r="C415" s="191"/>
      <c r="D415" s="191"/>
      <c r="E415" s="191">
        <v>414</v>
      </c>
      <c r="F415" s="191">
        <v>171396</v>
      </c>
      <c r="G415" s="191">
        <v>71000000</v>
      </c>
    </row>
    <row r="416" spans="1:7" s="1" customFormat="1" ht="14.4" thickBot="1" x14ac:dyDescent="0.3">
      <c r="A416" s="7" t="s">
        <v>425</v>
      </c>
      <c r="B416" s="11">
        <f t="shared" si="11"/>
        <v>3531.8155483444702</v>
      </c>
      <c r="C416" s="191"/>
      <c r="D416" s="191"/>
      <c r="E416" s="191">
        <v>415</v>
      </c>
      <c r="F416" s="191">
        <v>172225</v>
      </c>
      <c r="G416" s="191">
        <v>71500000</v>
      </c>
    </row>
    <row r="417" spans="1:7" s="1" customFormat="1" ht="14.4" thickBot="1" x14ac:dyDescent="0.3">
      <c r="A417" s="7" t="s">
        <v>426</v>
      </c>
      <c r="B417" s="11">
        <f t="shared" si="11"/>
        <v>3549.1266473095229</v>
      </c>
      <c r="C417" s="191"/>
      <c r="D417" s="191"/>
      <c r="E417" s="191">
        <v>416</v>
      </c>
      <c r="F417" s="191">
        <v>173056</v>
      </c>
      <c r="G417" s="191">
        <v>72000000</v>
      </c>
    </row>
    <row r="418" spans="1:7" s="1" customFormat="1" ht="14.4" thickBot="1" x14ac:dyDescent="0.3">
      <c r="A418" s="7" t="s">
        <v>427</v>
      </c>
      <c r="B418" s="11">
        <f t="shared" si="11"/>
        <v>3566.4823758590719</v>
      </c>
      <c r="C418" s="191"/>
      <c r="D418" s="191"/>
      <c r="E418" s="191">
        <v>417</v>
      </c>
      <c r="F418" s="191">
        <v>173889</v>
      </c>
      <c r="G418" s="191">
        <v>72500000</v>
      </c>
    </row>
    <row r="419" spans="1:7" s="1" customFormat="1" ht="14.4" thickBot="1" x14ac:dyDescent="0.3">
      <c r="A419" s="7" t="s">
        <v>428</v>
      </c>
      <c r="B419" s="11">
        <f t="shared" si="11"/>
        <v>3583.8827340357166</v>
      </c>
      <c r="C419" s="191"/>
      <c r="D419" s="191"/>
      <c r="E419" s="191">
        <v>418</v>
      </c>
      <c r="F419" s="191">
        <v>174724</v>
      </c>
      <c r="G419" s="191">
        <v>73000000</v>
      </c>
    </row>
    <row r="420" spans="1:7" s="1" customFormat="1" ht="14.4" thickBot="1" x14ac:dyDescent="0.3">
      <c r="A420" s="7" t="s">
        <v>429</v>
      </c>
      <c r="B420" s="11">
        <f t="shared" si="11"/>
        <v>3601.3277218805833</v>
      </c>
      <c r="C420" s="191"/>
      <c r="D420" s="191"/>
      <c r="E420" s="191">
        <v>419</v>
      </c>
      <c r="F420" s="191">
        <v>175561</v>
      </c>
      <c r="G420" s="191">
        <v>73600000</v>
      </c>
    </row>
    <row r="421" spans="1:7" s="1" customFormat="1" ht="14.4" thickBot="1" x14ac:dyDescent="0.3">
      <c r="A421" s="7" t="s">
        <v>430</v>
      </c>
      <c r="B421" s="11">
        <f t="shared" si="11"/>
        <v>3618.8173394333753</v>
      </c>
      <c r="C421" s="191"/>
      <c r="D421" s="191"/>
      <c r="E421" s="191">
        <v>420</v>
      </c>
      <c r="F421" s="191">
        <v>176400</v>
      </c>
      <c r="G421" s="191">
        <v>74100000</v>
      </c>
    </row>
    <row r="422" spans="1:7" s="1" customFormat="1" ht="14.4" thickBot="1" x14ac:dyDescent="0.3">
      <c r="A422" s="7" t="s">
        <v>431</v>
      </c>
      <c r="B422" s="11">
        <f t="shared" si="11"/>
        <v>3636.351586732419</v>
      </c>
      <c r="C422" s="191"/>
      <c r="D422" s="191"/>
      <c r="E422" s="191">
        <v>421</v>
      </c>
      <c r="F422" s="191">
        <v>177241</v>
      </c>
      <c r="G422" s="191">
        <v>74600000</v>
      </c>
    </row>
    <row r="423" spans="1:7" s="1" customFormat="1" ht="14.4" thickBot="1" x14ac:dyDescent="0.3">
      <c r="A423" s="7" t="s">
        <v>432</v>
      </c>
      <c r="B423" s="11">
        <f t="shared" si="11"/>
        <v>3653.9304638147155</v>
      </c>
      <c r="C423" s="191"/>
      <c r="D423" s="191"/>
      <c r="E423" s="191">
        <v>422</v>
      </c>
      <c r="F423" s="191">
        <v>178084</v>
      </c>
      <c r="G423" s="191">
        <v>75200000</v>
      </c>
    </row>
    <row r="424" spans="1:7" s="1" customFormat="1" ht="14.4" thickBot="1" x14ac:dyDescent="0.3">
      <c r="A424" s="7" t="s">
        <v>433</v>
      </c>
      <c r="B424" s="11">
        <f t="shared" si="11"/>
        <v>3671.5539707159851</v>
      </c>
      <c r="C424" s="191"/>
      <c r="D424" s="191"/>
      <c r="E424" s="191">
        <v>423</v>
      </c>
      <c r="F424" s="191">
        <v>178929</v>
      </c>
      <c r="G424" s="191">
        <v>75700000</v>
      </c>
    </row>
    <row r="425" spans="1:7" s="1" customFormat="1" ht="14.4" thickBot="1" x14ac:dyDescent="0.3">
      <c r="A425" s="7" t="s">
        <v>434</v>
      </c>
      <c r="B425" s="11">
        <f t="shared" si="11"/>
        <v>3689.2221074707131</v>
      </c>
      <c r="C425" s="191"/>
      <c r="D425" s="191"/>
      <c r="E425" s="191">
        <v>424</v>
      </c>
      <c r="F425" s="191">
        <v>179776</v>
      </c>
      <c r="G425" s="191">
        <v>76200000</v>
      </c>
    </row>
    <row r="426" spans="1:7" s="1" customFormat="1" ht="14.4" thickBot="1" x14ac:dyDescent="0.3">
      <c r="A426" s="7" t="s">
        <v>435</v>
      </c>
      <c r="B426" s="11">
        <f t="shared" si="11"/>
        <v>3706.9348741121912</v>
      </c>
      <c r="C426" s="191"/>
      <c r="D426" s="191"/>
      <c r="E426" s="191">
        <v>425</v>
      </c>
      <c r="F426" s="191">
        <v>180625</v>
      </c>
      <c r="G426" s="191">
        <v>76800000</v>
      </c>
    </row>
    <row r="427" spans="1:7" s="1" customFormat="1" ht="14.4" thickBot="1" x14ac:dyDescent="0.3">
      <c r="A427" s="7" t="s">
        <v>436</v>
      </c>
      <c r="B427" s="11">
        <f t="shared" si="11"/>
        <v>3724.6922706725577</v>
      </c>
      <c r="C427" s="191"/>
      <c r="D427" s="191"/>
      <c r="E427" s="191">
        <v>426</v>
      </c>
      <c r="F427" s="191">
        <v>181476</v>
      </c>
      <c r="G427" s="191">
        <v>77300000</v>
      </c>
    </row>
    <row r="428" spans="1:7" s="1" customFormat="1" ht="14.4" thickBot="1" x14ac:dyDescent="0.3">
      <c r="A428" s="7" t="s">
        <v>437</v>
      </c>
      <c r="B428" s="11">
        <f t="shared" si="11"/>
        <v>3742.4942971828386</v>
      </c>
      <c r="C428" s="191"/>
      <c r="D428" s="191"/>
      <c r="E428" s="191">
        <v>427</v>
      </c>
      <c r="F428" s="191">
        <v>182329</v>
      </c>
      <c r="G428" s="191">
        <v>77900000</v>
      </c>
    </row>
    <row r="429" spans="1:7" s="1" customFormat="1" ht="14.4" thickBot="1" x14ac:dyDescent="0.3">
      <c r="A429" s="7" t="s">
        <v>438</v>
      </c>
      <c r="B429" s="11">
        <f t="shared" si="11"/>
        <v>3760.3409536729869</v>
      </c>
      <c r="C429" s="191"/>
      <c r="D429" s="191"/>
      <c r="E429" s="191">
        <v>428</v>
      </c>
      <c r="F429" s="191">
        <v>183184</v>
      </c>
      <c r="G429" s="191">
        <v>78400000</v>
      </c>
    </row>
    <row r="430" spans="1:7" s="1" customFormat="1" ht="14.4" thickBot="1" x14ac:dyDescent="0.3">
      <c r="A430" s="7" t="s">
        <v>439</v>
      </c>
      <c r="B430" s="11">
        <f t="shared" si="11"/>
        <v>3778.2322401719202</v>
      </c>
      <c r="C430" s="191"/>
      <c r="D430" s="191"/>
      <c r="E430" s="191">
        <v>429</v>
      </c>
      <c r="F430" s="191">
        <v>184041</v>
      </c>
      <c r="G430" s="191">
        <v>79000000</v>
      </c>
    </row>
    <row r="431" spans="1:7" s="1" customFormat="1" ht="14.4" thickBot="1" x14ac:dyDescent="0.3">
      <c r="A431" s="7" t="s">
        <v>440</v>
      </c>
      <c r="B431" s="11">
        <f t="shared" si="11"/>
        <v>3796.1681567075516</v>
      </c>
      <c r="C431" s="191"/>
      <c r="D431" s="191"/>
      <c r="E431" s="191">
        <v>430</v>
      </c>
      <c r="F431" s="191">
        <v>184900</v>
      </c>
      <c r="G431" s="191">
        <v>79500000</v>
      </c>
    </row>
    <row r="432" spans="1:7" s="1" customFormat="1" ht="14.4" thickBot="1" x14ac:dyDescent="0.3">
      <c r="A432" s="7" t="s">
        <v>441</v>
      </c>
      <c r="B432" s="11">
        <f t="shared" si="11"/>
        <v>3814.1487033068292</v>
      </c>
      <c r="C432" s="191"/>
      <c r="D432" s="191"/>
      <c r="E432" s="191">
        <v>431</v>
      </c>
      <c r="F432" s="191">
        <v>185761</v>
      </c>
      <c r="G432" s="191">
        <v>80100000</v>
      </c>
    </row>
    <row r="433" spans="1:7" s="1" customFormat="1" ht="14.4" thickBot="1" x14ac:dyDescent="0.3">
      <c r="A433" s="7" t="s">
        <v>442</v>
      </c>
      <c r="B433" s="11">
        <f t="shared" si="11"/>
        <v>3832.1738799957693</v>
      </c>
      <c r="C433" s="191"/>
      <c r="D433" s="191"/>
      <c r="E433" s="191">
        <v>432</v>
      </c>
      <c r="F433" s="191">
        <v>186624</v>
      </c>
      <c r="G433" s="191">
        <v>80600000</v>
      </c>
    </row>
    <row r="434" spans="1:7" s="1" customFormat="1" ht="14.4" thickBot="1" x14ac:dyDescent="0.3">
      <c r="A434" s="7" t="s">
        <v>443</v>
      </c>
      <c r="B434" s="11">
        <f t="shared" si="11"/>
        <v>3850.2436867994893</v>
      </c>
      <c r="C434" s="191"/>
      <c r="D434" s="191"/>
      <c r="E434" s="191">
        <v>433</v>
      </c>
      <c r="F434" s="191">
        <v>187489</v>
      </c>
      <c r="G434" s="191">
        <v>81200000</v>
      </c>
    </row>
    <row r="435" spans="1:7" s="1" customFormat="1" ht="14.4" thickBot="1" x14ac:dyDescent="0.3">
      <c r="A435" s="7" t="s">
        <v>444</v>
      </c>
      <c r="B435" s="11">
        <f t="shared" si="11"/>
        <v>3868.3581237422359</v>
      </c>
      <c r="C435" s="191"/>
      <c r="D435" s="191"/>
      <c r="E435" s="191">
        <v>434</v>
      </c>
      <c r="F435" s="191">
        <v>188356</v>
      </c>
      <c r="G435" s="191">
        <v>81700000</v>
      </c>
    </row>
    <row r="436" spans="1:7" s="1" customFormat="1" ht="14.4" thickBot="1" x14ac:dyDescent="0.3">
      <c r="A436" s="7" t="s">
        <v>445</v>
      </c>
      <c r="B436" s="11">
        <f t="shared" si="11"/>
        <v>3886.5171908474153</v>
      </c>
      <c r="C436" s="191"/>
      <c r="D436" s="191"/>
      <c r="E436" s="191">
        <v>435</v>
      </c>
      <c r="F436" s="191">
        <v>189225</v>
      </c>
      <c r="G436" s="191">
        <v>82300000</v>
      </c>
    </row>
    <row r="437" spans="1:7" s="1" customFormat="1" ht="14.4" thickBot="1" x14ac:dyDescent="0.3">
      <c r="A437" s="7" t="s">
        <v>446</v>
      </c>
      <c r="B437" s="11">
        <f t="shared" si="11"/>
        <v>3904.7208881376241</v>
      </c>
      <c r="C437" s="191"/>
      <c r="D437" s="191"/>
      <c r="E437" s="191">
        <v>436</v>
      </c>
      <c r="F437" s="191">
        <v>190096</v>
      </c>
      <c r="G437" s="191">
        <v>82900000</v>
      </c>
    </row>
    <row r="438" spans="1:7" s="1" customFormat="1" ht="14.4" thickBot="1" x14ac:dyDescent="0.3">
      <c r="A438" s="7" t="s">
        <v>447</v>
      </c>
      <c r="B438" s="11">
        <f t="shared" si="11"/>
        <v>3922.9692156346791</v>
      </c>
      <c r="C438" s="191"/>
      <c r="D438" s="191"/>
      <c r="E438" s="191">
        <v>437</v>
      </c>
      <c r="F438" s="191">
        <v>190969</v>
      </c>
      <c r="G438" s="191">
        <v>83500000</v>
      </c>
    </row>
    <row r="439" spans="1:7" s="1" customFormat="1" ht="14.4" thickBot="1" x14ac:dyDescent="0.3">
      <c r="A439" s="7" t="s">
        <v>448</v>
      </c>
      <c r="B439" s="11">
        <f t="shared" si="11"/>
        <v>3941.2621733596402</v>
      </c>
      <c r="C439" s="191"/>
      <c r="D439" s="191"/>
      <c r="E439" s="191">
        <v>438</v>
      </c>
      <c r="F439" s="191">
        <v>191844</v>
      </c>
      <c r="G439" s="191">
        <v>84000000</v>
      </c>
    </row>
    <row r="440" spans="1:7" s="1" customFormat="1" ht="14.4" thickBot="1" x14ac:dyDescent="0.3">
      <c r="A440" s="7" t="s">
        <v>449</v>
      </c>
      <c r="B440" s="11">
        <f t="shared" si="11"/>
        <v>3959.5997613328391</v>
      </c>
      <c r="C440" s="191"/>
      <c r="D440" s="191"/>
      <c r="E440" s="191">
        <v>439</v>
      </c>
      <c r="F440" s="191">
        <v>192721</v>
      </c>
      <c r="G440" s="191">
        <v>84600000</v>
      </c>
    </row>
    <row r="441" spans="1:7" s="1" customFormat="1" ht="14.4" thickBot="1" x14ac:dyDescent="0.3">
      <c r="A441" s="7" t="s">
        <v>450</v>
      </c>
      <c r="B441" s="11">
        <f t="shared" si="11"/>
        <v>3977.9819795739013</v>
      </c>
      <c r="C441" s="191"/>
      <c r="D441" s="191"/>
      <c r="E441" s="191">
        <v>440</v>
      </c>
      <c r="F441" s="191">
        <v>193600</v>
      </c>
      <c r="G441" s="191">
        <v>85200000</v>
      </c>
    </row>
    <row r="442" spans="1:7" s="1" customFormat="1" ht="14.4" thickBot="1" x14ac:dyDescent="0.3">
      <c r="A442" s="7" t="s">
        <v>451</v>
      </c>
      <c r="B442" s="11">
        <f t="shared" si="11"/>
        <v>3996.4088281017748</v>
      </c>
      <c r="C442" s="191"/>
      <c r="D442" s="191"/>
      <c r="E442" s="191">
        <v>441</v>
      </c>
      <c r="F442" s="191">
        <v>194481</v>
      </c>
      <c r="G442" s="191">
        <v>85800000</v>
      </c>
    </row>
    <row r="443" spans="1:7" s="1" customFormat="1" ht="14.4" thickBot="1" x14ac:dyDescent="0.3">
      <c r="A443" s="7" t="s">
        <v>452</v>
      </c>
      <c r="B443" s="11">
        <f t="shared" si="11"/>
        <v>4014.880306934755</v>
      </c>
      <c r="C443" s="191"/>
      <c r="D443" s="191"/>
      <c r="E443" s="191">
        <v>442</v>
      </c>
      <c r="F443" s="191">
        <v>195364</v>
      </c>
      <c r="G443" s="191">
        <v>86400000</v>
      </c>
    </row>
    <row r="444" spans="1:7" s="1" customFormat="1" ht="14.4" thickBot="1" x14ac:dyDescent="0.3">
      <c r="A444" s="7" t="s">
        <v>453</v>
      </c>
      <c r="B444" s="11">
        <f t="shared" si="11"/>
        <v>4033.3964160905002</v>
      </c>
      <c r="C444" s="191"/>
      <c r="D444" s="191"/>
      <c r="E444" s="191">
        <v>443</v>
      </c>
      <c r="F444" s="191">
        <v>196249</v>
      </c>
      <c r="G444" s="191">
        <v>86900000</v>
      </c>
    </row>
    <row r="445" spans="1:7" s="1" customFormat="1" ht="14.4" thickBot="1" x14ac:dyDescent="0.3">
      <c r="A445" s="7" t="s">
        <v>454</v>
      </c>
      <c r="B445" s="11">
        <f t="shared" si="11"/>
        <v>4051.9571555860575</v>
      </c>
      <c r="C445" s="191"/>
      <c r="D445" s="191"/>
      <c r="E445" s="191">
        <v>444</v>
      </c>
      <c r="F445" s="191">
        <v>197136</v>
      </c>
      <c r="G445" s="191">
        <v>87500000</v>
      </c>
    </row>
    <row r="446" spans="1:7" s="1" customFormat="1" ht="14.4" thickBot="1" x14ac:dyDescent="0.3">
      <c r="A446" s="7" t="s">
        <v>455</v>
      </c>
      <c r="B446" s="11">
        <f t="shared" si="11"/>
        <v>4070.5625254378842</v>
      </c>
      <c r="C446" s="191"/>
      <c r="D446" s="191"/>
      <c r="E446" s="191">
        <v>445</v>
      </c>
      <c r="F446" s="191">
        <v>198025</v>
      </c>
      <c r="G446" s="191">
        <v>88100000</v>
      </c>
    </row>
    <row r="447" spans="1:7" s="1" customFormat="1" ht="14.4" thickBot="1" x14ac:dyDescent="0.3">
      <c r="A447" s="7" t="s">
        <v>456</v>
      </c>
      <c r="B447" s="11">
        <f t="shared" si="11"/>
        <v>4089.2125256618683</v>
      </c>
      <c r="C447" s="191"/>
      <c r="D447" s="191"/>
      <c r="E447" s="191">
        <v>446</v>
      </c>
      <c r="F447" s="191">
        <v>198916</v>
      </c>
      <c r="G447" s="191">
        <v>88700000</v>
      </c>
    </row>
    <row r="448" spans="1:7" s="1" customFormat="1" ht="14.4" thickBot="1" x14ac:dyDescent="0.3">
      <c r="A448" s="7" t="s">
        <v>457</v>
      </c>
      <c r="B448" s="11">
        <f t="shared" si="11"/>
        <v>4107.9071562733488</v>
      </c>
      <c r="C448" s="191"/>
      <c r="D448" s="191"/>
      <c r="E448" s="191">
        <v>447</v>
      </c>
      <c r="F448" s="191">
        <v>199809</v>
      </c>
      <c r="G448" s="191">
        <v>89300000</v>
      </c>
    </row>
    <row r="449" spans="1:7" s="1" customFormat="1" ht="14.4" thickBot="1" x14ac:dyDescent="0.3">
      <c r="A449" s="7" t="s">
        <v>458</v>
      </c>
      <c r="B449" s="11">
        <f t="shared" si="11"/>
        <v>4126.6464172871338</v>
      </c>
      <c r="C449" s="191"/>
      <c r="D449" s="191"/>
      <c r="E449" s="191">
        <v>448</v>
      </c>
      <c r="F449" s="191">
        <v>200704</v>
      </c>
      <c r="G449" s="191">
        <v>89900000</v>
      </c>
    </row>
    <row r="450" spans="1:7" s="1" customFormat="1" ht="14.4" thickBot="1" x14ac:dyDescent="0.3">
      <c r="A450" s="7" t="s">
        <v>459</v>
      </c>
      <c r="B450" s="11">
        <f t="shared" si="11"/>
        <v>4145.4303087175203</v>
      </c>
      <c r="C450" s="191"/>
      <c r="D450" s="191"/>
      <c r="E450" s="191">
        <v>449</v>
      </c>
      <c r="F450" s="191">
        <v>201601</v>
      </c>
      <c r="G450" s="191">
        <v>90500000</v>
      </c>
    </row>
    <row r="451" spans="1:7" s="1" customFormat="1" ht="14.4" thickBot="1" x14ac:dyDescent="0.3">
      <c r="A451" s="7" t="s">
        <v>460</v>
      </c>
      <c r="B451" s="11">
        <f t="shared" si="11"/>
        <v>4164.2588305783065</v>
      </c>
      <c r="C451" s="191"/>
      <c r="D451" s="191"/>
      <c r="E451" s="191">
        <v>450</v>
      </c>
      <c r="F451" s="191">
        <v>202500</v>
      </c>
      <c r="G451" s="191">
        <v>91100000</v>
      </c>
    </row>
    <row r="452" spans="1:7" s="1" customFormat="1" ht="14.4" thickBot="1" x14ac:dyDescent="0.3">
      <c r="A452" s="7" t="s">
        <v>461</v>
      </c>
      <c r="B452" s="11">
        <f t="shared" si="11"/>
        <v>4183.1319828828136</v>
      </c>
      <c r="C452" s="191"/>
      <c r="D452" s="191"/>
      <c r="E452" s="191">
        <v>451</v>
      </c>
      <c r="F452" s="191">
        <v>203401</v>
      </c>
      <c r="G452" s="191">
        <v>91700000</v>
      </c>
    </row>
    <row r="453" spans="1:7" s="1" customFormat="1" ht="14.4" thickBot="1" x14ac:dyDescent="0.3">
      <c r="A453" s="7" t="s">
        <v>462</v>
      </c>
      <c r="B453" s="11">
        <f t="shared" si="11"/>
        <v>4202.0497656439038</v>
      </c>
      <c r="C453" s="191"/>
      <c r="D453" s="191"/>
      <c r="E453" s="191">
        <v>452</v>
      </c>
      <c r="F453" s="191">
        <v>204304</v>
      </c>
      <c r="G453" s="191">
        <v>92300000</v>
      </c>
    </row>
    <row r="454" spans="1:7" s="1" customFormat="1" ht="14.4" thickBot="1" x14ac:dyDescent="0.3">
      <c r="A454" s="7" t="s">
        <v>463</v>
      </c>
      <c r="B454" s="11">
        <f t="shared" si="11"/>
        <v>4221.0121788739953</v>
      </c>
      <c r="C454" s="191"/>
      <c r="D454" s="191"/>
      <c r="E454" s="191">
        <v>453</v>
      </c>
      <c r="F454" s="191">
        <v>205209</v>
      </c>
      <c r="G454" s="191">
        <v>93000000</v>
      </c>
    </row>
    <row r="455" spans="1:7" s="1" customFormat="1" ht="14.4" thickBot="1" x14ac:dyDescent="0.3">
      <c r="A455" s="7" t="s">
        <v>464</v>
      </c>
      <c r="B455" s="11">
        <f t="shared" si="11"/>
        <v>4240.0192225850751</v>
      </c>
      <c r="C455" s="191"/>
      <c r="D455" s="191"/>
      <c r="E455" s="191">
        <v>454</v>
      </c>
      <c r="F455" s="191">
        <v>206116</v>
      </c>
      <c r="G455" s="191">
        <v>93600000</v>
      </c>
    </row>
    <row r="456" spans="1:7" s="1" customFormat="1" ht="14.4" thickBot="1" x14ac:dyDescent="0.3">
      <c r="A456" s="7" t="s">
        <v>465</v>
      </c>
      <c r="B456" s="11">
        <f t="shared" si="11"/>
        <v>4259.0708967887158</v>
      </c>
      <c r="C456" s="191"/>
      <c r="D456" s="191"/>
      <c r="E456" s="191">
        <v>455</v>
      </c>
      <c r="F456" s="191">
        <v>207025</v>
      </c>
      <c r="G456" s="191">
        <v>94200000</v>
      </c>
    </row>
    <row r="457" spans="1:7" s="1" customFormat="1" ht="14.4" thickBot="1" x14ac:dyDescent="0.3">
      <c r="A457" s="7" t="s">
        <v>466</v>
      </c>
      <c r="B457" s="11">
        <f t="shared" si="11"/>
        <v>4278.1672014960868</v>
      </c>
      <c r="C457" s="191"/>
      <c r="D457" s="191"/>
      <c r="E457" s="191">
        <v>456</v>
      </c>
      <c r="F457" s="191">
        <v>207936</v>
      </c>
      <c r="G457" s="191">
        <v>94800000</v>
      </c>
    </row>
    <row r="458" spans="1:7" s="1" customFormat="1" ht="14.4" thickBot="1" x14ac:dyDescent="0.3">
      <c r="A458" s="7" t="s">
        <v>467</v>
      </c>
      <c r="B458" s="11">
        <f t="shared" si="11"/>
        <v>4297.308136717972</v>
      </c>
      <c r="C458" s="191"/>
      <c r="D458" s="191"/>
      <c r="E458" s="191">
        <v>457</v>
      </c>
      <c r="F458" s="191">
        <v>208849</v>
      </c>
      <c r="G458" s="191">
        <v>95400000</v>
      </c>
    </row>
    <row r="459" spans="1:7" s="1" customFormat="1" ht="14.4" thickBot="1" x14ac:dyDescent="0.3">
      <c r="A459" s="7" t="s">
        <v>468</v>
      </c>
      <c r="B459" s="11">
        <f t="shared" si="11"/>
        <v>4316.4937024647834</v>
      </c>
      <c r="C459" s="191"/>
      <c r="D459" s="191"/>
      <c r="E459" s="191">
        <v>458</v>
      </c>
      <c r="F459" s="191">
        <v>209764</v>
      </c>
      <c r="G459" s="191">
        <v>96100000</v>
      </c>
    </row>
    <row r="460" spans="1:7" s="1" customFormat="1" ht="14.4" thickBot="1" x14ac:dyDescent="0.3">
      <c r="A460" s="7" t="s">
        <v>469</v>
      </c>
      <c r="B460" s="11">
        <f t="shared" si="11"/>
        <v>4335.7238987465735</v>
      </c>
      <c r="C460" s="191"/>
      <c r="D460" s="191"/>
      <c r="E460" s="191">
        <v>459</v>
      </c>
      <c r="F460" s="191">
        <v>210681</v>
      </c>
      <c r="G460" s="191">
        <v>96700000</v>
      </c>
    </row>
    <row r="461" spans="1:7" s="1" customFormat="1" ht="14.4" thickBot="1" x14ac:dyDescent="0.3">
      <c r="A461" s="7" t="s">
        <v>470</v>
      </c>
      <c r="B461" s="11">
        <f t="shared" si="11"/>
        <v>4354.9987255730448</v>
      </c>
      <c r="C461" s="191"/>
      <c r="D461" s="191"/>
      <c r="E461" s="191">
        <v>460</v>
      </c>
      <c r="F461" s="191">
        <v>211600</v>
      </c>
      <c r="G461" s="191">
        <v>97300000</v>
      </c>
    </row>
    <row r="462" spans="1:7" s="1" customFormat="1" ht="14.4" thickBot="1" x14ac:dyDescent="0.3">
      <c r="A462" s="7" t="s">
        <v>471</v>
      </c>
      <c r="B462" s="11">
        <f t="shared" si="11"/>
        <v>4374.3181829535652</v>
      </c>
      <c r="C462" s="191"/>
      <c r="D462" s="191"/>
      <c r="E462" s="191">
        <v>461</v>
      </c>
      <c r="F462" s="191">
        <v>212521</v>
      </c>
      <c r="G462" s="191">
        <v>98000000</v>
      </c>
    </row>
    <row r="463" spans="1:7" s="1" customFormat="1" ht="14.4" thickBot="1" x14ac:dyDescent="0.3">
      <c r="A463" s="7" t="s">
        <v>472</v>
      </c>
      <c r="B463" s="11">
        <f t="shared" si="11"/>
        <v>4393.6822708971758</v>
      </c>
      <c r="C463" s="191"/>
      <c r="D463" s="191"/>
      <c r="E463" s="191">
        <v>462</v>
      </c>
      <c r="F463" s="191">
        <v>213444</v>
      </c>
      <c r="G463" s="191">
        <v>98600000</v>
      </c>
    </row>
    <row r="464" spans="1:7" s="1" customFormat="1" ht="14.4" thickBot="1" x14ac:dyDescent="0.3">
      <c r="A464" s="7" t="s">
        <v>473</v>
      </c>
      <c r="B464" s="11">
        <f t="shared" si="11"/>
        <v>4413.0909894126089</v>
      </c>
      <c r="C464" s="191"/>
      <c r="D464" s="191"/>
      <c r="E464" s="191">
        <v>463</v>
      </c>
      <c r="F464" s="191">
        <v>214369</v>
      </c>
      <c r="G464" s="191">
        <v>99300000</v>
      </c>
    </row>
    <row r="465" spans="1:7" s="1" customFormat="1" ht="14.4" thickBot="1" x14ac:dyDescent="0.3">
      <c r="A465" s="7" t="s">
        <v>474</v>
      </c>
      <c r="B465" s="11">
        <f t="shared" si="11"/>
        <v>4432.5443385082926</v>
      </c>
      <c r="C465" s="191"/>
      <c r="D465" s="191"/>
      <c r="E465" s="191">
        <v>464</v>
      </c>
      <c r="F465" s="191">
        <v>215296</v>
      </c>
      <c r="G465" s="191">
        <v>99900000</v>
      </c>
    </row>
    <row r="466" spans="1:7" s="1" customFormat="1" ht="14.4" thickBot="1" x14ac:dyDescent="0.3">
      <c r="A466" s="7" t="s">
        <v>475</v>
      </c>
      <c r="B466" s="11">
        <f t="shared" si="11"/>
        <v>4452.0423181923616</v>
      </c>
      <c r="C466" s="191"/>
      <c r="D466" s="191"/>
      <c r="E466" s="191">
        <v>465</v>
      </c>
      <c r="F466" s="191">
        <v>216225</v>
      </c>
      <c r="G466" s="191">
        <v>101000000</v>
      </c>
    </row>
    <row r="467" spans="1:7" s="1" customFormat="1" ht="14.4" thickBot="1" x14ac:dyDescent="0.3">
      <c r="A467" s="7" t="s">
        <v>476</v>
      </c>
      <c r="B467" s="11">
        <f t="shared" si="11"/>
        <v>4471.584928472671</v>
      </c>
      <c r="C467" s="191"/>
      <c r="D467" s="191"/>
      <c r="E467" s="191">
        <v>466</v>
      </c>
      <c r="F467" s="191">
        <v>217156</v>
      </c>
      <c r="G467" s="191">
        <v>101000000</v>
      </c>
    </row>
    <row r="468" spans="1:7" s="1" customFormat="1" ht="14.4" thickBot="1" x14ac:dyDescent="0.3">
      <c r="A468" s="7" t="s">
        <v>477</v>
      </c>
      <c r="B468" s="11">
        <f t="shared" si="11"/>
        <v>4491.1721693568043</v>
      </c>
      <c r="C468" s="191"/>
      <c r="D468" s="191"/>
      <c r="E468" s="191">
        <v>467</v>
      </c>
      <c r="F468" s="191">
        <v>218089</v>
      </c>
      <c r="G468" s="191">
        <v>102000000</v>
      </c>
    </row>
    <row r="469" spans="1:7" s="1" customFormat="1" ht="14.4" thickBot="1" x14ac:dyDescent="0.3">
      <c r="A469" s="7" t="s">
        <v>478</v>
      </c>
      <c r="B469" s="11">
        <f t="shared" si="11"/>
        <v>4510.8040408520828</v>
      </c>
      <c r="C469" s="191"/>
      <c r="D469" s="191"/>
      <c r="E469" s="191">
        <v>468</v>
      </c>
      <c r="F469" s="191">
        <v>219024</v>
      </c>
      <c r="G469" s="191">
        <v>103000000</v>
      </c>
    </row>
    <row r="470" spans="1:7" s="1" customFormat="1" ht="14.4" thickBot="1" x14ac:dyDescent="0.3">
      <c r="A470" s="7" t="s">
        <v>479</v>
      </c>
      <c r="B470" s="11">
        <f t="shared" si="11"/>
        <v>4530.4805429655717</v>
      </c>
      <c r="C470" s="191"/>
      <c r="D470" s="191"/>
      <c r="E470" s="191">
        <v>469</v>
      </c>
      <c r="F470" s="191">
        <v>219961</v>
      </c>
      <c r="G470" s="191">
        <v>103000000</v>
      </c>
    </row>
    <row r="471" spans="1:7" s="1" customFormat="1" ht="14.4" thickBot="1" x14ac:dyDescent="0.3">
      <c r="A471" s="7" t="s">
        <v>480</v>
      </c>
      <c r="B471" s="11">
        <f t="shared" si="11"/>
        <v>4550.2016757040938</v>
      </c>
      <c r="C471" s="191"/>
      <c r="D471" s="191"/>
      <c r="E471" s="191">
        <v>470</v>
      </c>
      <c r="F471" s="191">
        <v>220900</v>
      </c>
      <c r="G471" s="191">
        <v>104000000</v>
      </c>
    </row>
    <row r="472" spans="1:7" s="1" customFormat="1" ht="14.4" thickBot="1" x14ac:dyDescent="0.3">
      <c r="A472" s="7" t="s">
        <v>481</v>
      </c>
      <c r="B472" s="11">
        <f t="shared" ref="B472:B535" si="12">$K$12+$K$3*F472+$K$6*B471+$K$7*B470+$K$8*B469+$K$9*B466+$K$10*B465</f>
        <v>4569.9674390742366</v>
      </c>
      <c r="C472" s="191"/>
      <c r="D472" s="191"/>
      <c r="E472" s="191">
        <v>471</v>
      </c>
      <c r="F472" s="191">
        <v>221841</v>
      </c>
      <c r="G472" s="191">
        <v>104000000</v>
      </c>
    </row>
    <row r="473" spans="1:7" s="1" customFormat="1" ht="14.4" thickBot="1" x14ac:dyDescent="0.3">
      <c r="A473" s="7" t="s">
        <v>482</v>
      </c>
      <c r="B473" s="11">
        <f t="shared" si="12"/>
        <v>4589.7778330823576</v>
      </c>
      <c r="C473" s="191"/>
      <c r="D473" s="191"/>
      <c r="E473" s="191">
        <v>472</v>
      </c>
      <c r="F473" s="191">
        <v>222784</v>
      </c>
      <c r="G473" s="191">
        <v>105000000</v>
      </c>
    </row>
    <row r="474" spans="1:7" s="1" customFormat="1" ht="14.4" thickBot="1" x14ac:dyDescent="0.3">
      <c r="A474" s="7" t="s">
        <v>483</v>
      </c>
      <c r="B474" s="11">
        <f t="shared" si="12"/>
        <v>4609.6328577345948</v>
      </c>
      <c r="C474" s="191"/>
      <c r="D474" s="191"/>
      <c r="E474" s="191">
        <v>473</v>
      </c>
      <c r="F474" s="191">
        <v>223729</v>
      </c>
      <c r="G474" s="191">
        <v>106000000</v>
      </c>
    </row>
    <row r="475" spans="1:7" s="1" customFormat="1" ht="14.4" thickBot="1" x14ac:dyDescent="0.3">
      <c r="A475" s="7" t="s">
        <v>484</v>
      </c>
      <c r="B475" s="11">
        <f t="shared" si="12"/>
        <v>4629.5325130368738</v>
      </c>
      <c r="C475" s="191"/>
      <c r="D475" s="191"/>
      <c r="E475" s="191">
        <v>474</v>
      </c>
      <c r="F475" s="191">
        <v>224676</v>
      </c>
      <c r="G475" s="191">
        <v>106000000</v>
      </c>
    </row>
    <row r="476" spans="1:7" s="1" customFormat="1" ht="14.4" thickBot="1" x14ac:dyDescent="0.3">
      <c r="A476" s="7" t="s">
        <v>485</v>
      </c>
      <c r="B476" s="11">
        <f t="shared" si="12"/>
        <v>4649.4767989949169</v>
      </c>
      <c r="C476" s="191"/>
      <c r="D476" s="191"/>
      <c r="E476" s="191">
        <v>475</v>
      </c>
      <c r="F476" s="191">
        <v>225625</v>
      </c>
      <c r="G476" s="191">
        <v>107000000</v>
      </c>
    </row>
    <row r="477" spans="1:7" s="1" customFormat="1" ht="14.4" thickBot="1" x14ac:dyDescent="0.3">
      <c r="A477" s="7" t="s">
        <v>486</v>
      </c>
      <c r="B477" s="11">
        <f t="shared" si="12"/>
        <v>4669.4657156142457</v>
      </c>
      <c r="C477" s="191"/>
      <c r="D477" s="191"/>
      <c r="E477" s="191">
        <v>476</v>
      </c>
      <c r="F477" s="191">
        <v>226576</v>
      </c>
      <c r="G477" s="191">
        <v>108000000</v>
      </c>
    </row>
    <row r="478" spans="1:7" s="1" customFormat="1" ht="14.4" thickBot="1" x14ac:dyDescent="0.3">
      <c r="A478" s="7" t="s">
        <v>487</v>
      </c>
      <c r="B478" s="11">
        <f t="shared" si="12"/>
        <v>4689.4992629001918</v>
      </c>
      <c r="C478" s="191"/>
      <c r="D478" s="191"/>
      <c r="E478" s="191">
        <v>477</v>
      </c>
      <c r="F478" s="191">
        <v>227529</v>
      </c>
      <c r="G478" s="191">
        <v>109000000</v>
      </c>
    </row>
    <row r="479" spans="1:7" s="1" customFormat="1" ht="14.4" thickBot="1" x14ac:dyDescent="0.3">
      <c r="A479" s="7" t="s">
        <v>488</v>
      </c>
      <c r="B479" s="11">
        <f t="shared" si="12"/>
        <v>4709.5774408579027</v>
      </c>
      <c r="C479" s="191"/>
      <c r="D479" s="191"/>
      <c r="E479" s="191">
        <v>478</v>
      </c>
      <c r="F479" s="191">
        <v>228484</v>
      </c>
      <c r="G479" s="191">
        <v>109000000</v>
      </c>
    </row>
    <row r="480" spans="1:7" s="1" customFormat="1" ht="14.4" thickBot="1" x14ac:dyDescent="0.3">
      <c r="A480" s="7" t="s">
        <v>489</v>
      </c>
      <c r="B480" s="11">
        <f t="shared" si="12"/>
        <v>4729.7002494923481</v>
      </c>
      <c r="C480" s="191"/>
      <c r="D480" s="191"/>
      <c r="E480" s="191">
        <v>479</v>
      </c>
      <c r="F480" s="191">
        <v>229441</v>
      </c>
      <c r="G480" s="191">
        <v>110000000</v>
      </c>
    </row>
    <row r="481" spans="1:7" s="1" customFormat="1" ht="14.4" thickBot="1" x14ac:dyDescent="0.3">
      <c r="A481" s="7" t="s">
        <v>490</v>
      </c>
      <c r="B481" s="11">
        <f t="shared" si="12"/>
        <v>4749.8676888083246</v>
      </c>
      <c r="C481" s="191"/>
      <c r="D481" s="191"/>
      <c r="E481" s="191">
        <v>480</v>
      </c>
      <c r="F481" s="191">
        <v>230400</v>
      </c>
      <c r="G481" s="191">
        <v>111000000</v>
      </c>
    </row>
    <row r="482" spans="1:7" s="1" customFormat="1" ht="14.4" thickBot="1" x14ac:dyDescent="0.3">
      <c r="A482" s="7" t="s">
        <v>491</v>
      </c>
      <c r="B482" s="11">
        <f t="shared" si="12"/>
        <v>4770.0797588104615</v>
      </c>
      <c r="C482" s="191"/>
      <c r="D482" s="191"/>
      <c r="E482" s="191">
        <v>481</v>
      </c>
      <c r="F482" s="191">
        <v>231361</v>
      </c>
      <c r="G482" s="191">
        <v>111000000</v>
      </c>
    </row>
    <row r="483" spans="1:7" s="1" customFormat="1" ht="14.4" thickBot="1" x14ac:dyDescent="0.3">
      <c r="A483" s="7" t="s">
        <v>492</v>
      </c>
      <c r="B483" s="11">
        <f t="shared" si="12"/>
        <v>4790.3364595032308</v>
      </c>
      <c r="C483" s="191"/>
      <c r="D483" s="191"/>
      <c r="E483" s="191">
        <v>482</v>
      </c>
      <c r="F483" s="191">
        <v>232324</v>
      </c>
      <c r="G483" s="191">
        <v>112000000</v>
      </c>
    </row>
    <row r="484" spans="1:7" s="1" customFormat="1" ht="14.4" thickBot="1" x14ac:dyDescent="0.3">
      <c r="A484" s="7" t="s">
        <v>493</v>
      </c>
      <c r="B484" s="11">
        <f t="shared" si="12"/>
        <v>4810.6377908909481</v>
      </c>
      <c r="C484" s="191"/>
      <c r="D484" s="191"/>
      <c r="E484" s="191">
        <v>483</v>
      </c>
      <c r="F484" s="191">
        <v>233289</v>
      </c>
      <c r="G484" s="191">
        <v>113000000</v>
      </c>
    </row>
    <row r="485" spans="1:7" s="1" customFormat="1" ht="14.4" thickBot="1" x14ac:dyDescent="0.3">
      <c r="A485" s="7" t="s">
        <v>494</v>
      </c>
      <c r="B485" s="11">
        <f t="shared" si="12"/>
        <v>4830.9837529777806</v>
      </c>
      <c r="C485" s="191"/>
      <c r="D485" s="191"/>
      <c r="E485" s="191">
        <v>484</v>
      </c>
      <c r="F485" s="191">
        <v>234256</v>
      </c>
      <c r="G485" s="191">
        <v>113000000</v>
      </c>
    </row>
    <row r="486" spans="1:7" s="1" customFormat="1" ht="14.4" thickBot="1" x14ac:dyDescent="0.3">
      <c r="A486" s="7" t="s">
        <v>495</v>
      </c>
      <c r="B486" s="11">
        <f t="shared" si="12"/>
        <v>4851.3743457677492</v>
      </c>
      <c r="C486" s="191"/>
      <c r="D486" s="191"/>
      <c r="E486" s="191">
        <v>485</v>
      </c>
      <c r="F486" s="191">
        <v>235225</v>
      </c>
      <c r="G486" s="191">
        <v>114000000</v>
      </c>
    </row>
    <row r="487" spans="1:7" s="1" customFormat="1" ht="14.4" thickBot="1" x14ac:dyDescent="0.3">
      <c r="A487" s="7" t="s">
        <v>496</v>
      </c>
      <c r="B487" s="11">
        <f t="shared" si="12"/>
        <v>4871.8095692647375</v>
      </c>
      <c r="C487" s="191"/>
      <c r="D487" s="191"/>
      <c r="E487" s="191">
        <v>486</v>
      </c>
      <c r="F487" s="191">
        <v>236196</v>
      </c>
      <c r="G487" s="191">
        <v>115000000</v>
      </c>
    </row>
    <row r="488" spans="1:7" s="1" customFormat="1" ht="14.4" thickBot="1" x14ac:dyDescent="0.3">
      <c r="A488" s="7" t="s">
        <v>497</v>
      </c>
      <c r="B488" s="11">
        <f t="shared" si="12"/>
        <v>4892.2894234724936</v>
      </c>
      <c r="C488" s="191"/>
      <c r="D488" s="191"/>
      <c r="E488" s="191">
        <v>487</v>
      </c>
      <c r="F488" s="191">
        <v>237169</v>
      </c>
      <c r="G488" s="191">
        <v>116000000</v>
      </c>
    </row>
    <row r="489" spans="1:7" s="1" customFormat="1" ht="14.4" thickBot="1" x14ac:dyDescent="0.3">
      <c r="A489" s="7" t="s">
        <v>498</v>
      </c>
      <c r="B489" s="11">
        <f t="shared" si="12"/>
        <v>4912.8139083946389</v>
      </c>
      <c r="C489" s="191"/>
      <c r="D489" s="191"/>
      <c r="E489" s="191">
        <v>488</v>
      </c>
      <c r="F489" s="191">
        <v>238144</v>
      </c>
      <c r="G489" s="191">
        <v>116000000</v>
      </c>
    </row>
    <row r="490" spans="1:7" s="1" customFormat="1" ht="14.4" thickBot="1" x14ac:dyDescent="0.3">
      <c r="A490" s="7" t="s">
        <v>499</v>
      </c>
      <c r="B490" s="11">
        <f t="shared" si="12"/>
        <v>4933.3830240346688</v>
      </c>
      <c r="C490" s="191"/>
      <c r="D490" s="191"/>
      <c r="E490" s="191">
        <v>489</v>
      </c>
      <c r="F490" s="191">
        <v>239121</v>
      </c>
      <c r="G490" s="191">
        <v>117000000</v>
      </c>
    </row>
    <row r="491" spans="1:7" s="1" customFormat="1" ht="14.4" thickBot="1" x14ac:dyDescent="0.3">
      <c r="A491" s="7" t="s">
        <v>500</v>
      </c>
      <c r="B491" s="11">
        <f t="shared" si="12"/>
        <v>4953.9967703959528</v>
      </c>
      <c r="C491" s="191"/>
      <c r="D491" s="191"/>
      <c r="E491" s="191">
        <v>490</v>
      </c>
      <c r="F491" s="191">
        <v>240100</v>
      </c>
      <c r="G491" s="191">
        <v>118000000</v>
      </c>
    </row>
    <row r="492" spans="1:7" s="1" customFormat="1" ht="14.4" thickBot="1" x14ac:dyDescent="0.3">
      <c r="A492" s="7" t="s">
        <v>501</v>
      </c>
      <c r="B492" s="11">
        <f t="shared" si="12"/>
        <v>4974.6551474817452</v>
      </c>
      <c r="C492" s="191"/>
      <c r="D492" s="191"/>
      <c r="E492" s="191">
        <v>491</v>
      </c>
      <c r="F492" s="191">
        <v>241081</v>
      </c>
      <c r="G492" s="191">
        <v>118000000</v>
      </c>
    </row>
    <row r="493" spans="1:7" s="1" customFormat="1" ht="14.4" thickBot="1" x14ac:dyDescent="0.3">
      <c r="A493" s="7" t="s">
        <v>502</v>
      </c>
      <c r="B493" s="11">
        <f t="shared" si="12"/>
        <v>4995.358155295191</v>
      </c>
      <c r="C493" s="191"/>
      <c r="D493" s="191"/>
      <c r="E493" s="191">
        <v>492</v>
      </c>
      <c r="F493" s="191">
        <v>242064</v>
      </c>
      <c r="G493" s="191">
        <v>119000000</v>
      </c>
    </row>
    <row r="494" spans="1:7" s="1" customFormat="1" ht="14.4" thickBot="1" x14ac:dyDescent="0.3">
      <c r="A494" s="7" t="s">
        <v>503</v>
      </c>
      <c r="B494" s="11">
        <f t="shared" si="12"/>
        <v>5016.1057938393242</v>
      </c>
      <c r="C494" s="191"/>
      <c r="D494" s="191"/>
      <c r="E494" s="191">
        <v>493</v>
      </c>
      <c r="F494" s="191">
        <v>243049</v>
      </c>
      <c r="G494" s="191">
        <v>120000000</v>
      </c>
    </row>
    <row r="495" spans="1:7" s="1" customFormat="1" ht="14.4" thickBot="1" x14ac:dyDescent="0.3">
      <c r="A495" s="7" t="s">
        <v>504</v>
      </c>
      <c r="B495" s="11">
        <f t="shared" si="12"/>
        <v>5036.898063117078</v>
      </c>
      <c r="C495" s="191"/>
      <c r="D495" s="191"/>
      <c r="E495" s="191">
        <v>494</v>
      </c>
      <c r="F495" s="191">
        <v>244036</v>
      </c>
      <c r="G495" s="191">
        <v>121000000</v>
      </c>
    </row>
    <row r="496" spans="1:7" s="1" customFormat="1" ht="14.4" thickBot="1" x14ac:dyDescent="0.3">
      <c r="A496" s="7" t="s">
        <v>505</v>
      </c>
      <c r="B496" s="11">
        <f t="shared" si="12"/>
        <v>5057.7349631312782</v>
      </c>
      <c r="C496" s="191"/>
      <c r="D496" s="191"/>
      <c r="E496" s="191">
        <v>495</v>
      </c>
      <c r="F496" s="191">
        <v>245025</v>
      </c>
      <c r="G496" s="191">
        <v>121000000</v>
      </c>
    </row>
    <row r="497" spans="1:7" s="1" customFormat="1" ht="14.4" thickBot="1" x14ac:dyDescent="0.3">
      <c r="A497" s="7" t="s">
        <v>506</v>
      </c>
      <c r="B497" s="11">
        <f t="shared" si="12"/>
        <v>5078.6164938846523</v>
      </c>
      <c r="C497" s="191"/>
      <c r="D497" s="191"/>
      <c r="E497" s="191">
        <v>496</v>
      </c>
      <c r="F497" s="191">
        <v>246016</v>
      </c>
      <c r="G497" s="191">
        <v>122000000</v>
      </c>
    </row>
    <row r="498" spans="1:7" s="1" customFormat="1" ht="14.4" thickBot="1" x14ac:dyDescent="0.3">
      <c r="A498" s="7" t="s">
        <v>507</v>
      </c>
      <c r="B498" s="11">
        <f t="shared" si="12"/>
        <v>5099.5426553798379</v>
      </c>
      <c r="C498" s="191"/>
      <c r="D498" s="191"/>
      <c r="E498" s="191">
        <v>497</v>
      </c>
      <c r="F498" s="191">
        <v>247009</v>
      </c>
      <c r="G498" s="191">
        <v>123000000</v>
      </c>
    </row>
    <row r="499" spans="1:7" s="1" customFormat="1" ht="14.4" thickBot="1" x14ac:dyDescent="0.3">
      <c r="A499" s="7" t="s">
        <v>508</v>
      </c>
      <c r="B499" s="11">
        <f t="shared" si="12"/>
        <v>5120.5134476193807</v>
      </c>
      <c r="C499" s="191"/>
      <c r="D499" s="191"/>
      <c r="E499" s="191">
        <v>498</v>
      </c>
      <c r="F499" s="191">
        <v>248004</v>
      </c>
      <c r="G499" s="191">
        <v>124000000</v>
      </c>
    </row>
    <row r="500" spans="1:7" s="1" customFormat="1" ht="14.4" thickBot="1" x14ac:dyDescent="0.3">
      <c r="A500" s="7" t="s">
        <v>509</v>
      </c>
      <c r="B500" s="11">
        <f t="shared" si="12"/>
        <v>5141.5288706057381</v>
      </c>
      <c r="C500" s="191"/>
      <c r="D500" s="191"/>
      <c r="E500" s="191">
        <v>499</v>
      </c>
      <c r="F500" s="191">
        <v>249001</v>
      </c>
      <c r="G500" s="191">
        <v>124000000</v>
      </c>
    </row>
    <row r="501" spans="1:7" s="1" customFormat="1" ht="14.4" thickBot="1" x14ac:dyDescent="0.3">
      <c r="A501" s="7" t="s">
        <v>510</v>
      </c>
      <c r="B501" s="11">
        <f t="shared" si="12"/>
        <v>5162.5889243412803</v>
      </c>
      <c r="C501" s="191"/>
      <c r="D501" s="191"/>
      <c r="E501" s="191">
        <v>500</v>
      </c>
      <c r="F501" s="191">
        <v>250000</v>
      </c>
      <c r="G501" s="191">
        <v>125000000</v>
      </c>
    </row>
    <row r="502" spans="1:7" s="1" customFormat="1" ht="14.4" thickBot="1" x14ac:dyDescent="0.3">
      <c r="A502" s="7" t="s">
        <v>511</v>
      </c>
      <c r="B502" s="11">
        <f t="shared" si="12"/>
        <v>5183.6936088282955</v>
      </c>
      <c r="C502" s="191"/>
      <c r="D502" s="191"/>
      <c r="E502" s="191">
        <v>501</v>
      </c>
      <c r="F502" s="191">
        <v>251001</v>
      </c>
      <c r="G502" s="191">
        <v>126000000</v>
      </c>
    </row>
    <row r="503" spans="1:7" s="1" customFormat="1" ht="14.4" thickBot="1" x14ac:dyDescent="0.3">
      <c r="A503" s="7" t="s">
        <v>512</v>
      </c>
      <c r="B503" s="11">
        <f t="shared" si="12"/>
        <v>5204.8429240689929</v>
      </c>
      <c r="C503" s="191"/>
      <c r="D503" s="191"/>
      <c r="E503" s="191">
        <v>502</v>
      </c>
      <c r="F503" s="191">
        <v>252004</v>
      </c>
      <c r="G503" s="191">
        <v>127000000</v>
      </c>
    </row>
    <row r="504" spans="1:7" s="1" customFormat="1" ht="14.4" thickBot="1" x14ac:dyDescent="0.3">
      <c r="A504" s="7" t="s">
        <v>513</v>
      </c>
      <c r="B504" s="11">
        <f t="shared" si="12"/>
        <v>5226.036870065509</v>
      </c>
      <c r="C504" s="191"/>
      <c r="D504" s="191"/>
      <c r="E504" s="191">
        <v>503</v>
      </c>
      <c r="F504" s="191">
        <v>253009</v>
      </c>
      <c r="G504" s="191">
        <v>127000000</v>
      </c>
    </row>
    <row r="505" spans="1:7" s="1" customFormat="1" ht="14.4" thickBot="1" x14ac:dyDescent="0.3">
      <c r="A505" s="7" t="s">
        <v>514</v>
      </c>
      <c r="B505" s="11">
        <f t="shared" si="12"/>
        <v>5247.2754468199037</v>
      </c>
      <c r="C505" s="191"/>
      <c r="D505" s="191"/>
      <c r="E505" s="191">
        <v>504</v>
      </c>
      <c r="F505" s="191">
        <v>254016</v>
      </c>
      <c r="G505" s="191">
        <v>128000000</v>
      </c>
    </row>
    <row r="506" spans="1:7" s="1" customFormat="1" ht="14.4" thickBot="1" x14ac:dyDescent="0.3">
      <c r="A506" s="7" t="s">
        <v>515</v>
      </c>
      <c r="B506" s="11">
        <f t="shared" si="12"/>
        <v>5268.5586543341642</v>
      </c>
      <c r="C506" s="191"/>
      <c r="D506" s="191"/>
      <c r="E506" s="191">
        <v>505</v>
      </c>
      <c r="F506" s="191">
        <v>255025</v>
      </c>
      <c r="G506" s="191">
        <v>129000000</v>
      </c>
    </row>
    <row r="507" spans="1:7" s="1" customFormat="1" ht="14.4" thickBot="1" x14ac:dyDescent="0.3">
      <c r="A507" s="7" t="s">
        <v>516</v>
      </c>
      <c r="B507" s="11">
        <f t="shared" si="12"/>
        <v>5289.8864926102087</v>
      </c>
      <c r="C507" s="191"/>
      <c r="D507" s="191"/>
      <c r="E507" s="191">
        <v>506</v>
      </c>
      <c r="F507" s="191">
        <v>256036</v>
      </c>
      <c r="G507" s="191">
        <v>130000000</v>
      </c>
    </row>
    <row r="508" spans="1:7" s="1" customFormat="1" ht="14.4" thickBot="1" x14ac:dyDescent="0.3">
      <c r="A508" s="7" t="s">
        <v>517</v>
      </c>
      <c r="B508" s="11">
        <f t="shared" si="12"/>
        <v>5311.2589616498935</v>
      </c>
      <c r="C508" s="191"/>
      <c r="D508" s="191"/>
      <c r="E508" s="191">
        <v>507</v>
      </c>
      <c r="F508" s="191">
        <v>257049</v>
      </c>
      <c r="G508" s="191">
        <v>130000000</v>
      </c>
    </row>
    <row r="509" spans="1:7" s="1" customFormat="1" ht="14.4" thickBot="1" x14ac:dyDescent="0.3">
      <c r="A509" s="7" t="s">
        <v>518</v>
      </c>
      <c r="B509" s="11">
        <f t="shared" si="12"/>
        <v>5332.6760614550076</v>
      </c>
      <c r="C509" s="191"/>
      <c r="D509" s="191"/>
      <c r="E509" s="191">
        <v>508</v>
      </c>
      <c r="F509" s="191">
        <v>258064</v>
      </c>
      <c r="G509" s="191">
        <v>131000000</v>
      </c>
    </row>
    <row r="510" spans="1:7" s="1" customFormat="1" ht="14.4" thickBot="1" x14ac:dyDescent="0.3">
      <c r="A510" s="7" t="s">
        <v>519</v>
      </c>
      <c r="B510" s="11">
        <f t="shared" si="12"/>
        <v>5354.1377920272771</v>
      </c>
      <c r="C510" s="191"/>
      <c r="D510" s="191"/>
      <c r="E510" s="191">
        <v>509</v>
      </c>
      <c r="F510" s="191">
        <v>259081</v>
      </c>
      <c r="G510" s="191">
        <v>132000000</v>
      </c>
    </row>
    <row r="511" spans="1:7" s="1" customFormat="1" ht="14.4" thickBot="1" x14ac:dyDescent="0.3">
      <c r="A511" s="7" t="s">
        <v>520</v>
      </c>
      <c r="B511" s="11">
        <f t="shared" si="12"/>
        <v>5375.6441533683692</v>
      </c>
      <c r="C511" s="191"/>
      <c r="D511" s="191"/>
      <c r="E511" s="191">
        <v>510</v>
      </c>
      <c r="F511" s="191">
        <v>260100</v>
      </c>
      <c r="G511" s="191">
        <v>133000000</v>
      </c>
    </row>
    <row r="512" spans="1:7" s="1" customFormat="1" ht="14.4" thickBot="1" x14ac:dyDescent="0.3">
      <c r="A512" s="7" t="s">
        <v>521</v>
      </c>
      <c r="B512" s="11">
        <f t="shared" si="12"/>
        <v>5397.1951454798946</v>
      </c>
      <c r="C512" s="191"/>
      <c r="D512" s="191"/>
      <c r="E512" s="191">
        <v>511</v>
      </c>
      <c r="F512" s="191">
        <v>261121</v>
      </c>
      <c r="G512" s="191">
        <v>133000000</v>
      </c>
    </row>
    <row r="513" spans="1:7" s="1" customFormat="1" ht="14.4" thickBot="1" x14ac:dyDescent="0.3">
      <c r="A513" s="7" t="s">
        <v>522</v>
      </c>
      <c r="B513" s="11">
        <f t="shared" si="12"/>
        <v>5418.7907683634085</v>
      </c>
      <c r="C513" s="191"/>
      <c r="D513" s="191"/>
      <c r="E513" s="191">
        <v>512</v>
      </c>
      <c r="F513" s="191">
        <v>262144</v>
      </c>
      <c r="G513" s="191">
        <v>134000000</v>
      </c>
    </row>
    <row r="514" spans="1:7" s="1" customFormat="1" ht="14.4" thickBot="1" x14ac:dyDescent="0.3">
      <c r="A514" s="7" t="s">
        <v>523</v>
      </c>
      <c r="B514" s="11">
        <f t="shared" si="12"/>
        <v>5440.4310220204097</v>
      </c>
      <c r="C514" s="191"/>
      <c r="D514" s="191"/>
      <c r="E514" s="191">
        <v>513</v>
      </c>
      <c r="F514" s="191">
        <v>263169</v>
      </c>
      <c r="G514" s="191">
        <v>135000000</v>
      </c>
    </row>
    <row r="515" spans="1:7" s="1" customFormat="1" ht="14.4" thickBot="1" x14ac:dyDescent="0.3">
      <c r="A515" s="7" t="s">
        <v>524</v>
      </c>
      <c r="B515" s="11">
        <f t="shared" si="12"/>
        <v>5462.1159064523436</v>
      </c>
      <c r="C515" s="191"/>
      <c r="D515" s="191"/>
      <c r="E515" s="191">
        <v>514</v>
      </c>
      <c r="F515" s="191">
        <v>264196</v>
      </c>
      <c r="G515" s="191">
        <v>136000000</v>
      </c>
    </row>
    <row r="516" spans="1:7" s="1" customFormat="1" ht="14.4" thickBot="1" x14ac:dyDescent="0.3">
      <c r="A516" s="7" t="s">
        <v>525</v>
      </c>
      <c r="B516" s="11">
        <f t="shared" si="12"/>
        <v>5483.8454216606096</v>
      </c>
      <c r="C516" s="191"/>
      <c r="D516" s="191"/>
      <c r="E516" s="191">
        <v>515</v>
      </c>
      <c r="F516" s="191">
        <v>265225</v>
      </c>
      <c r="G516" s="191">
        <v>137000000</v>
      </c>
    </row>
    <row r="517" spans="1:7" s="1" customFormat="1" ht="14.4" thickBot="1" x14ac:dyDescent="0.3">
      <c r="A517" s="7" t="s">
        <v>526</v>
      </c>
      <c r="B517" s="11">
        <f t="shared" si="12"/>
        <v>5505.6195676465595</v>
      </c>
      <c r="C517" s="191"/>
      <c r="D517" s="191"/>
      <c r="E517" s="191">
        <v>516</v>
      </c>
      <c r="F517" s="191">
        <v>266256</v>
      </c>
      <c r="G517" s="191">
        <v>137000000</v>
      </c>
    </row>
    <row r="518" spans="1:7" s="1" customFormat="1" ht="14.4" thickBot="1" x14ac:dyDescent="0.3">
      <c r="A518" s="7" t="s">
        <v>527</v>
      </c>
      <c r="B518" s="11">
        <f t="shared" si="12"/>
        <v>5527.4383444114956</v>
      </c>
      <c r="C518" s="191"/>
      <c r="D518" s="191"/>
      <c r="E518" s="191">
        <v>517</v>
      </c>
      <c r="F518" s="191">
        <v>267289</v>
      </c>
      <c r="G518" s="191">
        <v>138000000</v>
      </c>
    </row>
    <row r="519" spans="1:7" s="1" customFormat="1" ht="14.4" thickBot="1" x14ac:dyDescent="0.3">
      <c r="A519" s="7" t="s">
        <v>528</v>
      </c>
      <c r="B519" s="11">
        <f t="shared" si="12"/>
        <v>5549.3017519566747</v>
      </c>
      <c r="C519" s="191"/>
      <c r="D519" s="191"/>
      <c r="E519" s="191">
        <v>518</v>
      </c>
      <c r="F519" s="191">
        <v>268324</v>
      </c>
      <c r="G519" s="191">
        <v>139000000</v>
      </c>
    </row>
    <row r="520" spans="1:7" s="1" customFormat="1" ht="14.4" thickBot="1" x14ac:dyDescent="0.3">
      <c r="A520" s="7" t="s">
        <v>529</v>
      </c>
      <c r="B520" s="11">
        <f t="shared" si="12"/>
        <v>5571.2097902833102</v>
      </c>
      <c r="C520" s="191"/>
      <c r="D520" s="191"/>
      <c r="E520" s="191">
        <v>519</v>
      </c>
      <c r="F520" s="191">
        <v>269361</v>
      </c>
      <c r="G520" s="191">
        <v>140000000</v>
      </c>
    </row>
    <row r="521" spans="1:7" s="1" customFormat="1" ht="14.4" thickBot="1" x14ac:dyDescent="0.3">
      <c r="A521" s="7" t="s">
        <v>530</v>
      </c>
      <c r="B521" s="11">
        <f t="shared" si="12"/>
        <v>5593.1624593925781</v>
      </c>
      <c r="C521" s="191"/>
      <c r="D521" s="191"/>
      <c r="E521" s="191">
        <v>520</v>
      </c>
      <c r="F521" s="191">
        <v>270400</v>
      </c>
      <c r="G521" s="191">
        <v>141000000</v>
      </c>
    </row>
    <row r="522" spans="1:7" s="1" customFormat="1" ht="14.4" thickBot="1" x14ac:dyDescent="0.3">
      <c r="A522" s="7" t="s">
        <v>531</v>
      </c>
      <c r="B522" s="11">
        <f t="shared" si="12"/>
        <v>5615.1597592856106</v>
      </c>
      <c r="C522" s="191"/>
      <c r="D522" s="191"/>
      <c r="E522" s="191">
        <v>521</v>
      </c>
      <c r="F522" s="191">
        <v>271441</v>
      </c>
      <c r="G522" s="191">
        <v>141000000</v>
      </c>
    </row>
    <row r="523" spans="1:7" s="1" customFormat="1" ht="14.4" thickBot="1" x14ac:dyDescent="0.3">
      <c r="A523" s="7" t="s">
        <v>532</v>
      </c>
      <c r="B523" s="11">
        <f t="shared" si="12"/>
        <v>5637.2016899634982</v>
      </c>
      <c r="C523" s="191"/>
      <c r="D523" s="191"/>
      <c r="E523" s="191">
        <v>522</v>
      </c>
      <c r="F523" s="191">
        <v>272484</v>
      </c>
      <c r="G523" s="191">
        <v>142000000</v>
      </c>
    </row>
    <row r="524" spans="1:7" s="1" customFormat="1" ht="14.4" thickBot="1" x14ac:dyDescent="0.3">
      <c r="A524" s="7" t="s">
        <v>533</v>
      </c>
      <c r="B524" s="11">
        <f t="shared" si="12"/>
        <v>5659.2882514272933</v>
      </c>
      <c r="C524" s="191"/>
      <c r="D524" s="191"/>
      <c r="E524" s="191">
        <v>523</v>
      </c>
      <c r="F524" s="191">
        <v>273529</v>
      </c>
      <c r="G524" s="191">
        <v>143000000</v>
      </c>
    </row>
    <row r="525" spans="1:7" s="1" customFormat="1" ht="14.4" thickBot="1" x14ac:dyDescent="0.3">
      <c r="A525" s="7" t="s">
        <v>534</v>
      </c>
      <c r="B525" s="11">
        <f t="shared" si="12"/>
        <v>5681.4194436780163</v>
      </c>
      <c r="C525" s="191"/>
      <c r="D525" s="191"/>
      <c r="E525" s="191">
        <v>524</v>
      </c>
      <c r="F525" s="191">
        <v>274576</v>
      </c>
      <c r="G525" s="191">
        <v>144000000</v>
      </c>
    </row>
    <row r="526" spans="1:7" s="1" customFormat="1" ht="14.4" thickBot="1" x14ac:dyDescent="0.3">
      <c r="A526" s="7" t="s">
        <v>535</v>
      </c>
      <c r="B526" s="11">
        <f t="shared" si="12"/>
        <v>5703.5952667166521</v>
      </c>
      <c r="C526" s="191"/>
      <c r="D526" s="191"/>
      <c r="E526" s="191">
        <v>525</v>
      </c>
      <c r="F526" s="191">
        <v>275625</v>
      </c>
      <c r="G526" s="191">
        <v>145000000</v>
      </c>
    </row>
    <row r="527" spans="1:7" s="1" customFormat="1" ht="14.4" thickBot="1" x14ac:dyDescent="0.3">
      <c r="A527" s="7" t="s">
        <v>536</v>
      </c>
      <c r="B527" s="11">
        <f t="shared" si="12"/>
        <v>5725.8157205441485</v>
      </c>
      <c r="C527" s="191"/>
      <c r="D527" s="191"/>
      <c r="E527" s="191">
        <v>526</v>
      </c>
      <c r="F527" s="191">
        <v>276676</v>
      </c>
      <c r="G527" s="191">
        <v>146000000</v>
      </c>
    </row>
    <row r="528" spans="1:7" s="1" customFormat="1" ht="14.4" thickBot="1" x14ac:dyDescent="0.3">
      <c r="A528" s="7" t="s">
        <v>537</v>
      </c>
      <c r="B528" s="11">
        <f t="shared" si="12"/>
        <v>5748.0808051614194</v>
      </c>
      <c r="C528" s="191"/>
      <c r="D528" s="191"/>
      <c r="E528" s="191">
        <v>527</v>
      </c>
      <c r="F528" s="191">
        <v>277729</v>
      </c>
      <c r="G528" s="191">
        <v>146000000</v>
      </c>
    </row>
    <row r="529" spans="1:7" s="1" customFormat="1" ht="14.4" thickBot="1" x14ac:dyDescent="0.3">
      <c r="A529" s="7" t="s">
        <v>538</v>
      </c>
      <c r="B529" s="11">
        <f t="shared" si="12"/>
        <v>5770.3905205693518</v>
      </c>
      <c r="C529" s="191"/>
      <c r="D529" s="191"/>
      <c r="E529" s="191">
        <v>528</v>
      </c>
      <c r="F529" s="191">
        <v>278784</v>
      </c>
      <c r="G529" s="191">
        <v>147000000</v>
      </c>
    </row>
    <row r="530" spans="1:7" s="1" customFormat="1" ht="14.4" thickBot="1" x14ac:dyDescent="0.3">
      <c r="A530" s="7" t="s">
        <v>539</v>
      </c>
      <c r="B530" s="11">
        <f t="shared" si="12"/>
        <v>5792.7448667687986</v>
      </c>
      <c r="C530" s="191"/>
      <c r="D530" s="191"/>
      <c r="E530" s="191">
        <v>529</v>
      </c>
      <c r="F530" s="191">
        <v>279841</v>
      </c>
      <c r="G530" s="191">
        <v>148000000</v>
      </c>
    </row>
    <row r="531" spans="1:7" s="1" customFormat="1" ht="14.4" thickBot="1" x14ac:dyDescent="0.3">
      <c r="A531" s="7" t="s">
        <v>540</v>
      </c>
      <c r="B531" s="11">
        <f t="shared" si="12"/>
        <v>5815.1438437605848</v>
      </c>
      <c r="C531" s="191"/>
      <c r="D531" s="191"/>
      <c r="E531" s="191">
        <v>530</v>
      </c>
      <c r="F531" s="191">
        <v>280900</v>
      </c>
      <c r="G531" s="191">
        <v>149000000</v>
      </c>
    </row>
    <row r="532" spans="1:7" s="1" customFormat="1" ht="14.4" thickBot="1" x14ac:dyDescent="0.3">
      <c r="A532" s="7" t="s">
        <v>541</v>
      </c>
      <c r="B532" s="11">
        <f t="shared" si="12"/>
        <v>5837.5874515455071</v>
      </c>
      <c r="C532" s="191"/>
      <c r="D532" s="191"/>
      <c r="E532" s="191">
        <v>531</v>
      </c>
      <c r="F532" s="191">
        <v>281961</v>
      </c>
      <c r="G532" s="191">
        <v>150000000</v>
      </c>
    </row>
    <row r="533" spans="1:7" s="1" customFormat="1" ht="14.4" thickBot="1" x14ac:dyDescent="0.3">
      <c r="A533" s="7" t="s">
        <v>542</v>
      </c>
      <c r="B533" s="11">
        <f t="shared" si="12"/>
        <v>5860.0756901243331</v>
      </c>
      <c r="C533" s="191"/>
      <c r="D533" s="191"/>
      <c r="E533" s="191">
        <v>532</v>
      </c>
      <c r="F533" s="191">
        <v>283024</v>
      </c>
      <c r="G533" s="191">
        <v>151000000</v>
      </c>
    </row>
    <row r="534" spans="1:7" s="1" customFormat="1" ht="14.4" thickBot="1" x14ac:dyDescent="0.3">
      <c r="A534" s="7" t="s">
        <v>543</v>
      </c>
      <c r="B534" s="11">
        <f t="shared" si="12"/>
        <v>5882.6085594978031</v>
      </c>
      <c r="C534" s="191"/>
      <c r="D534" s="191"/>
      <c r="E534" s="191">
        <v>533</v>
      </c>
      <c r="F534" s="191">
        <v>284089</v>
      </c>
      <c r="G534" s="191">
        <v>151000000</v>
      </c>
    </row>
    <row r="535" spans="1:7" s="1" customFormat="1" ht="14.4" thickBot="1" x14ac:dyDescent="0.3">
      <c r="A535" s="7" t="s">
        <v>544</v>
      </c>
      <c r="B535" s="11">
        <f t="shared" si="12"/>
        <v>5905.1860596666338</v>
      </c>
      <c r="C535" s="191"/>
      <c r="D535" s="191"/>
      <c r="E535" s="191">
        <v>534</v>
      </c>
      <c r="F535" s="191">
        <v>285156</v>
      </c>
      <c r="G535" s="191">
        <v>152000000</v>
      </c>
    </row>
    <row r="536" spans="1:7" s="1" customFormat="1" ht="14.4" thickBot="1" x14ac:dyDescent="0.3">
      <c r="A536" s="7" t="s">
        <v>545</v>
      </c>
      <c r="B536" s="11">
        <f t="shared" ref="B536:B599" si="13">$K$12+$K$3*F536+$K$6*B535+$K$7*B534+$K$8*B533+$K$9*B530+$K$10*B529</f>
        <v>5927.8081906315165</v>
      </c>
      <c r="C536" s="191"/>
      <c r="D536" s="191"/>
      <c r="E536" s="191">
        <v>535</v>
      </c>
      <c r="F536" s="191">
        <v>286225</v>
      </c>
      <c r="G536" s="191">
        <v>153000000</v>
      </c>
    </row>
    <row r="537" spans="1:7" s="1" customFormat="1" ht="14.4" thickBot="1" x14ac:dyDescent="0.3">
      <c r="A537" s="7" t="s">
        <v>546</v>
      </c>
      <c r="B537" s="11">
        <f t="shared" si="13"/>
        <v>5950.4749523931187</v>
      </c>
      <c r="C537" s="191"/>
      <c r="D537" s="191"/>
      <c r="E537" s="191">
        <v>536</v>
      </c>
      <c r="F537" s="191">
        <v>287296</v>
      </c>
      <c r="G537" s="191">
        <v>154000000</v>
      </c>
    </row>
    <row r="538" spans="1:7" s="1" customFormat="1" ht="14.4" thickBot="1" x14ac:dyDescent="0.3">
      <c r="A538" s="7" t="s">
        <v>547</v>
      </c>
      <c r="B538" s="11">
        <f t="shared" si="13"/>
        <v>5973.1863449520843</v>
      </c>
      <c r="C538" s="191"/>
      <c r="D538" s="191"/>
      <c r="E538" s="191">
        <v>537</v>
      </c>
      <c r="F538" s="191">
        <v>288369</v>
      </c>
      <c r="G538" s="191">
        <v>155000000</v>
      </c>
    </row>
    <row r="539" spans="1:7" s="1" customFormat="1" ht="14.4" thickBot="1" x14ac:dyDescent="0.3">
      <c r="A539" s="7" t="s">
        <v>548</v>
      </c>
      <c r="B539" s="11">
        <f t="shared" si="13"/>
        <v>5995.9423683090363</v>
      </c>
      <c r="C539" s="191"/>
      <c r="D539" s="191"/>
      <c r="E539" s="191">
        <v>538</v>
      </c>
      <c r="F539" s="191">
        <v>289444</v>
      </c>
      <c r="G539" s="191">
        <v>156000000</v>
      </c>
    </row>
    <row r="540" spans="1:7" s="1" customFormat="1" ht="14.4" thickBot="1" x14ac:dyDescent="0.3">
      <c r="A540" s="7" t="s">
        <v>549</v>
      </c>
      <c r="B540" s="11">
        <f t="shared" si="13"/>
        <v>6018.7430224645741</v>
      </c>
      <c r="C540" s="191"/>
      <c r="D540" s="191"/>
      <c r="E540" s="191">
        <v>539</v>
      </c>
      <c r="F540" s="191">
        <v>290521</v>
      </c>
      <c r="G540" s="191">
        <v>157000000</v>
      </c>
    </row>
    <row r="541" spans="1:7" s="1" customFormat="1" ht="14.4" thickBot="1" x14ac:dyDescent="0.3">
      <c r="A541" s="7" t="s">
        <v>550</v>
      </c>
      <c r="B541" s="11">
        <f t="shared" si="13"/>
        <v>6041.588307419277</v>
      </c>
      <c r="C541" s="191"/>
      <c r="D541" s="191"/>
      <c r="E541" s="191">
        <v>540</v>
      </c>
      <c r="F541" s="191">
        <v>291600</v>
      </c>
      <c r="G541" s="191">
        <v>157000000</v>
      </c>
    </row>
    <row r="542" spans="1:7" s="1" customFormat="1" ht="14.4" thickBot="1" x14ac:dyDescent="0.3">
      <c r="A542" s="7" t="s">
        <v>551</v>
      </c>
      <c r="B542" s="11">
        <f t="shared" si="13"/>
        <v>6064.4782231737026</v>
      </c>
      <c r="C542" s="191"/>
      <c r="D542" s="191"/>
      <c r="E542" s="191">
        <v>541</v>
      </c>
      <c r="F542" s="191">
        <v>292681</v>
      </c>
      <c r="G542" s="191">
        <v>158000000</v>
      </c>
    </row>
    <row r="543" spans="1:7" s="1" customFormat="1" ht="14.4" thickBot="1" x14ac:dyDescent="0.3">
      <c r="A543" s="7" t="s">
        <v>552</v>
      </c>
      <c r="B543" s="11">
        <f t="shared" si="13"/>
        <v>6087.412769728393</v>
      </c>
      <c r="C543" s="191"/>
      <c r="D543" s="191"/>
      <c r="E543" s="191">
        <v>542</v>
      </c>
      <c r="F543" s="191">
        <v>293764</v>
      </c>
      <c r="G543" s="191">
        <v>159000000</v>
      </c>
    </row>
    <row r="544" spans="1:7" s="1" customFormat="1" ht="14.4" thickBot="1" x14ac:dyDescent="0.3">
      <c r="A544" s="7" t="s">
        <v>553</v>
      </c>
      <c r="B544" s="11">
        <f t="shared" si="13"/>
        <v>6110.39194708387</v>
      </c>
      <c r="C544" s="191"/>
      <c r="D544" s="191"/>
      <c r="E544" s="191">
        <v>543</v>
      </c>
      <c r="F544" s="191">
        <v>294849</v>
      </c>
      <c r="G544" s="191">
        <v>160000000</v>
      </c>
    </row>
    <row r="545" spans="1:7" s="1" customFormat="1" ht="14.4" thickBot="1" x14ac:dyDescent="0.3">
      <c r="A545" s="7" t="s">
        <v>554</v>
      </c>
      <c r="B545" s="11">
        <f t="shared" si="13"/>
        <v>6133.4157552406396</v>
      </c>
      <c r="C545" s="191"/>
      <c r="D545" s="191"/>
      <c r="E545" s="191">
        <v>544</v>
      </c>
      <c r="F545" s="191">
        <v>295936</v>
      </c>
      <c r="G545" s="191">
        <v>161000000</v>
      </c>
    </row>
    <row r="546" spans="1:7" s="1" customFormat="1" ht="14.4" thickBot="1" x14ac:dyDescent="0.3">
      <c r="A546" s="7" t="s">
        <v>555</v>
      </c>
      <c r="B546" s="11">
        <f t="shared" si="13"/>
        <v>6156.4841941991863</v>
      </c>
      <c r="C546" s="191"/>
      <c r="D546" s="191"/>
      <c r="E546" s="191">
        <v>545</v>
      </c>
      <c r="F546" s="191">
        <v>297025</v>
      </c>
      <c r="G546" s="191">
        <v>162000000</v>
      </c>
    </row>
    <row r="547" spans="1:7" s="1" customFormat="1" ht="14.4" thickBot="1" x14ac:dyDescent="0.3">
      <c r="A547" s="7" t="s">
        <v>556</v>
      </c>
      <c r="B547" s="11">
        <f t="shared" si="13"/>
        <v>6179.5972639599768</v>
      </c>
      <c r="C547" s="191"/>
      <c r="D547" s="191"/>
      <c r="E547" s="191">
        <v>546</v>
      </c>
      <c r="F547" s="191">
        <v>298116</v>
      </c>
      <c r="G547" s="191">
        <v>163000000</v>
      </c>
    </row>
    <row r="548" spans="1:7" s="1" customFormat="1" ht="14.4" thickBot="1" x14ac:dyDescent="0.3">
      <c r="A548" s="7" t="s">
        <v>557</v>
      </c>
      <c r="B548" s="11">
        <f t="shared" si="13"/>
        <v>6202.754964523464</v>
      </c>
      <c r="C548" s="191"/>
      <c r="D548" s="191"/>
      <c r="E548" s="191">
        <v>547</v>
      </c>
      <c r="F548" s="191">
        <v>299209</v>
      </c>
      <c r="G548" s="191">
        <v>164000000</v>
      </c>
    </row>
    <row r="549" spans="1:7" s="1" customFormat="1" ht="14.4" thickBot="1" x14ac:dyDescent="0.3">
      <c r="A549" s="7" t="s">
        <v>558</v>
      </c>
      <c r="B549" s="11">
        <f t="shared" si="13"/>
        <v>6225.9572958900872</v>
      </c>
      <c r="C549" s="191"/>
      <c r="D549" s="191"/>
      <c r="E549" s="191">
        <v>548</v>
      </c>
      <c r="F549" s="191">
        <v>300304</v>
      </c>
      <c r="G549" s="191">
        <v>165000000</v>
      </c>
    </row>
    <row r="550" spans="1:7" s="1" customFormat="1" ht="14.4" thickBot="1" x14ac:dyDescent="0.3">
      <c r="A550" s="7" t="s">
        <v>559</v>
      </c>
      <c r="B550" s="11">
        <f t="shared" si="13"/>
        <v>6249.2042580602683</v>
      </c>
      <c r="C550" s="191"/>
      <c r="D550" s="191"/>
      <c r="E550" s="191">
        <v>549</v>
      </c>
      <c r="F550" s="191">
        <v>301401</v>
      </c>
      <c r="G550" s="191">
        <v>165000000</v>
      </c>
    </row>
    <row r="551" spans="1:7" s="1" customFormat="1" ht="14.4" thickBot="1" x14ac:dyDescent="0.3">
      <c r="A551" s="7" t="s">
        <v>560</v>
      </c>
      <c r="B551" s="11">
        <f t="shared" si="13"/>
        <v>6272.495851034414</v>
      </c>
      <c r="C551" s="191"/>
      <c r="D551" s="191"/>
      <c r="E551" s="191">
        <v>550</v>
      </c>
      <c r="F551" s="191">
        <v>302500</v>
      </c>
      <c r="G551" s="191">
        <v>166000000</v>
      </c>
    </row>
    <row r="552" spans="1:7" s="1" customFormat="1" ht="14.4" thickBot="1" x14ac:dyDescent="0.3">
      <c r="A552" s="7" t="s">
        <v>561</v>
      </c>
      <c r="B552" s="11">
        <f t="shared" si="13"/>
        <v>6295.8320748129199</v>
      </c>
      <c r="C552" s="191"/>
      <c r="D552" s="191"/>
      <c r="E552" s="191">
        <v>551</v>
      </c>
      <c r="F552" s="191">
        <v>303601</v>
      </c>
      <c r="G552" s="191">
        <v>167000000</v>
      </c>
    </row>
    <row r="553" spans="1:7" s="1" customFormat="1" ht="14.4" thickBot="1" x14ac:dyDescent="0.3">
      <c r="A553" s="7" t="s">
        <v>562</v>
      </c>
      <c r="B553" s="11">
        <f t="shared" si="13"/>
        <v>6319.2129293961625</v>
      </c>
      <c r="C553" s="191"/>
      <c r="D553" s="191"/>
      <c r="E553" s="191">
        <v>552</v>
      </c>
      <c r="F553" s="191">
        <v>304704</v>
      </c>
      <c r="G553" s="191">
        <v>168000000</v>
      </c>
    </row>
    <row r="554" spans="1:7" s="1" customFormat="1" ht="14.4" thickBot="1" x14ac:dyDescent="0.3">
      <c r="A554" s="7" t="s">
        <v>563</v>
      </c>
      <c r="B554" s="11">
        <f t="shared" si="13"/>
        <v>6342.6384147845092</v>
      </c>
      <c r="C554" s="191"/>
      <c r="D554" s="191"/>
      <c r="E554" s="191">
        <v>553</v>
      </c>
      <c r="F554" s="191">
        <v>305809</v>
      </c>
      <c r="G554" s="191">
        <v>169000000</v>
      </c>
    </row>
    <row r="555" spans="1:7" s="1" customFormat="1" ht="14.4" thickBot="1" x14ac:dyDescent="0.3">
      <c r="A555" s="7" t="s">
        <v>564</v>
      </c>
      <c r="B555" s="11">
        <f t="shared" si="13"/>
        <v>6366.1085309783157</v>
      </c>
      <c r="C555" s="191"/>
      <c r="D555" s="191"/>
      <c r="E555" s="191">
        <v>554</v>
      </c>
      <c r="F555" s="191">
        <v>306916</v>
      </c>
      <c r="G555" s="191">
        <v>170000000</v>
      </c>
    </row>
    <row r="556" spans="1:7" s="1" customFormat="1" ht="14.4" thickBot="1" x14ac:dyDescent="0.3">
      <c r="A556" s="7" t="s">
        <v>565</v>
      </c>
      <c r="B556" s="11">
        <f t="shared" si="13"/>
        <v>6389.623277977922</v>
      </c>
      <c r="C556" s="191"/>
      <c r="D556" s="191"/>
      <c r="E556" s="191">
        <v>555</v>
      </c>
      <c r="F556" s="191">
        <v>308025</v>
      </c>
      <c r="G556" s="191">
        <v>171000000</v>
      </c>
    </row>
    <row r="557" spans="1:7" s="1" customFormat="1" ht="14.4" thickBot="1" x14ac:dyDescent="0.3">
      <c r="A557" s="7" t="s">
        <v>566</v>
      </c>
      <c r="B557" s="11">
        <f t="shared" si="13"/>
        <v>6413.1826557836612</v>
      </c>
      <c r="C557" s="191"/>
      <c r="D557" s="191"/>
      <c r="E557" s="191">
        <v>556</v>
      </c>
      <c r="F557" s="191">
        <v>309136</v>
      </c>
      <c r="G557" s="191">
        <v>172000000</v>
      </c>
    </row>
    <row r="558" spans="1:7" s="1" customFormat="1" ht="14.4" thickBot="1" x14ac:dyDescent="0.3">
      <c r="A558" s="7" t="s">
        <v>567</v>
      </c>
      <c r="B558" s="11">
        <f t="shared" si="13"/>
        <v>6436.7866643958478</v>
      </c>
      <c r="C558" s="191"/>
      <c r="D558" s="191"/>
      <c r="E558" s="191">
        <v>557</v>
      </c>
      <c r="F558" s="191">
        <v>310249</v>
      </c>
      <c r="G558" s="191">
        <v>173000000</v>
      </c>
    </row>
    <row r="559" spans="1:7" s="1" customFormat="1" ht="14.4" thickBot="1" x14ac:dyDescent="0.3">
      <c r="A559" s="7" t="s">
        <v>568</v>
      </c>
      <c r="B559" s="11">
        <f t="shared" si="13"/>
        <v>6460.4353038147892</v>
      </c>
      <c r="C559" s="191"/>
      <c r="D559" s="191"/>
      <c r="E559" s="191">
        <v>558</v>
      </c>
      <c r="F559" s="191">
        <v>311364</v>
      </c>
      <c r="G559" s="191">
        <v>174000000</v>
      </c>
    </row>
    <row r="560" spans="1:7" s="1" customFormat="1" ht="14.4" thickBot="1" x14ac:dyDescent="0.3">
      <c r="A560" s="7" t="s">
        <v>569</v>
      </c>
      <c r="B560" s="11">
        <f t="shared" si="13"/>
        <v>6484.1285740407839</v>
      </c>
      <c r="C560" s="191"/>
      <c r="D560" s="191"/>
      <c r="E560" s="191">
        <v>559</v>
      </c>
      <c r="F560" s="191">
        <v>312481</v>
      </c>
      <c r="G560" s="191">
        <v>175000000</v>
      </c>
    </row>
    <row r="561" spans="1:27" s="1" customFormat="1" ht="14.4" thickBot="1" x14ac:dyDescent="0.3">
      <c r="A561" s="7" t="s">
        <v>570</v>
      </c>
      <c r="B561" s="11">
        <f t="shared" si="13"/>
        <v>6507.8664750741191</v>
      </c>
      <c r="C561" s="191"/>
      <c r="D561" s="191"/>
      <c r="E561" s="191">
        <v>560</v>
      </c>
      <c r="F561" s="191">
        <v>313600</v>
      </c>
      <c r="G561" s="191">
        <v>176000000</v>
      </c>
    </row>
    <row r="562" spans="1:27" s="1" customFormat="1" ht="14.4" thickBot="1" x14ac:dyDescent="0.3">
      <c r="A562" s="7" t="s">
        <v>571</v>
      </c>
      <c r="B562" s="11">
        <f t="shared" si="13"/>
        <v>6531.6490069150705</v>
      </c>
      <c r="C562" s="191"/>
      <c r="D562" s="191"/>
      <c r="E562" s="191">
        <v>561</v>
      </c>
      <c r="F562" s="191">
        <v>314721</v>
      </c>
      <c r="G562" s="191">
        <v>177000000</v>
      </c>
    </row>
    <row r="563" spans="1:27" s="1" customFormat="1" ht="14.4" thickBot="1" x14ac:dyDescent="0.3">
      <c r="A563" s="7" t="s">
        <v>572</v>
      </c>
      <c r="B563" s="11">
        <f t="shared" si="13"/>
        <v>6555.4761695639045</v>
      </c>
      <c r="C563" s="191"/>
      <c r="D563" s="191"/>
      <c r="E563" s="191">
        <v>562</v>
      </c>
      <c r="F563" s="191">
        <v>315844</v>
      </c>
      <c r="G563" s="191">
        <v>178000000</v>
      </c>
    </row>
    <row r="564" spans="1:27" s="1" customFormat="1" ht="14.4" thickBot="1" x14ac:dyDescent="0.3">
      <c r="A564" s="7" t="s">
        <v>573</v>
      </c>
      <c r="B564" s="11">
        <f t="shared" si="13"/>
        <v>6579.3479630208776</v>
      </c>
      <c r="C564" s="191"/>
      <c r="D564" s="191"/>
      <c r="E564" s="191">
        <v>563</v>
      </c>
      <c r="F564" s="191">
        <v>316969</v>
      </c>
      <c r="G564" s="191">
        <v>178000000</v>
      </c>
    </row>
    <row r="565" spans="1:27" s="1" customFormat="1" ht="14.4" thickBot="1" x14ac:dyDescent="0.3">
      <c r="A565" s="7" t="s">
        <v>574</v>
      </c>
      <c r="B565" s="11">
        <f t="shared" si="13"/>
        <v>6603.2643872862427</v>
      </c>
      <c r="C565" s="191"/>
      <c r="D565" s="191"/>
      <c r="E565" s="191">
        <v>564</v>
      </c>
      <c r="F565" s="191">
        <v>318096</v>
      </c>
      <c r="G565" s="191">
        <v>179000000</v>
      </c>
    </row>
    <row r="566" spans="1:27" s="1" customFormat="1" ht="14.4" thickBot="1" x14ac:dyDescent="0.3">
      <c r="A566" s="7" t="s">
        <v>575</v>
      </c>
      <c r="B566" s="11">
        <f t="shared" si="13"/>
        <v>6627.225442360239</v>
      </c>
      <c r="C566" s="191"/>
      <c r="D566" s="191"/>
      <c r="E566" s="191">
        <v>565</v>
      </c>
      <c r="F566" s="191">
        <v>319225</v>
      </c>
      <c r="G566" s="191">
        <v>180000000</v>
      </c>
    </row>
    <row r="567" spans="1:27" ht="14.4" thickBot="1" x14ac:dyDescent="0.3">
      <c r="A567" s="7" t="s">
        <v>576</v>
      </c>
      <c r="B567" s="11">
        <f t="shared" si="13"/>
        <v>6651.2311282430965</v>
      </c>
      <c r="C567" s="191"/>
      <c r="D567" s="191"/>
      <c r="E567" s="191">
        <v>566</v>
      </c>
      <c r="F567" s="191">
        <v>320356</v>
      </c>
      <c r="G567" s="191">
        <v>181000000</v>
      </c>
      <c r="W567" s="1"/>
      <c r="X567" s="1"/>
      <c r="Y567" s="1"/>
      <c r="Z567" s="1"/>
      <c r="AA567" s="1"/>
    </row>
    <row r="568" spans="1:27" ht="14.4" thickBot="1" x14ac:dyDescent="0.3">
      <c r="A568" s="7" t="s">
        <v>577</v>
      </c>
      <c r="B568" s="11">
        <f t="shared" si="13"/>
        <v>6675.2814449350408</v>
      </c>
      <c r="C568" s="191"/>
      <c r="D568" s="191"/>
      <c r="E568" s="191">
        <v>567</v>
      </c>
      <c r="F568" s="191">
        <v>321489</v>
      </c>
      <c r="G568" s="191">
        <v>182000000</v>
      </c>
    </row>
    <row r="569" spans="1:27" ht="14.4" thickBot="1" x14ac:dyDescent="0.3">
      <c r="A569" s="7" t="s">
        <v>578</v>
      </c>
      <c r="B569" s="11">
        <f t="shared" si="13"/>
        <v>6699.3763924362866</v>
      </c>
      <c r="C569" s="191"/>
      <c r="D569" s="191"/>
      <c r="E569" s="191">
        <v>568</v>
      </c>
      <c r="F569" s="191">
        <v>322624</v>
      </c>
      <c r="G569" s="191">
        <v>183000000</v>
      </c>
    </row>
    <row r="570" spans="1:27" ht="14.4" thickBot="1" x14ac:dyDescent="0.3">
      <c r="A570" s="7" t="s">
        <v>579</v>
      </c>
      <c r="B570" s="11">
        <f t="shared" si="13"/>
        <v>6723.5159707470411</v>
      </c>
      <c r="C570" s="191"/>
      <c r="D570" s="191"/>
      <c r="E570" s="191">
        <v>569</v>
      </c>
      <c r="F570" s="191">
        <v>323761</v>
      </c>
      <c r="G570" s="191">
        <v>184000000</v>
      </c>
    </row>
    <row r="571" spans="1:27" ht="14.4" thickBot="1" x14ac:dyDescent="0.3">
      <c r="A571" s="7" t="s">
        <v>580</v>
      </c>
      <c r="B571" s="11">
        <f t="shared" si="13"/>
        <v>6747.7001798675101</v>
      </c>
      <c r="C571" s="191"/>
      <c r="D571" s="191"/>
      <c r="E571" s="191">
        <v>570</v>
      </c>
      <c r="F571" s="191">
        <v>324900</v>
      </c>
      <c r="G571" s="191">
        <v>185000000</v>
      </c>
    </row>
    <row r="572" spans="1:27" ht="14.4" thickBot="1" x14ac:dyDescent="0.3">
      <c r="A572" s="7" t="s">
        <v>581</v>
      </c>
      <c r="B572" s="11">
        <f t="shared" si="13"/>
        <v>6771.9290197978844</v>
      </c>
      <c r="C572" s="191"/>
      <c r="D572" s="191"/>
      <c r="E572" s="191">
        <v>571</v>
      </c>
      <c r="F572" s="191">
        <v>326041</v>
      </c>
      <c r="G572" s="191">
        <v>186000000</v>
      </c>
    </row>
    <row r="573" spans="1:27" ht="14.4" thickBot="1" x14ac:dyDescent="0.3">
      <c r="A573" s="7" t="s">
        <v>582</v>
      </c>
      <c r="B573" s="11">
        <f t="shared" si="13"/>
        <v>6796.2024905383532</v>
      </c>
      <c r="C573" s="191"/>
      <c r="D573" s="191"/>
      <c r="E573" s="191">
        <v>572</v>
      </c>
      <c r="F573" s="191">
        <v>327184</v>
      </c>
      <c r="G573" s="191">
        <v>187000000</v>
      </c>
    </row>
    <row r="574" spans="1:27" ht="14.4" thickBot="1" x14ac:dyDescent="0.3">
      <c r="A574" s="7" t="s">
        <v>583</v>
      </c>
      <c r="B574" s="11">
        <f t="shared" si="13"/>
        <v>6820.5205920890976</v>
      </c>
      <c r="C574" s="191"/>
      <c r="D574" s="191"/>
      <c r="E574" s="191">
        <v>573</v>
      </c>
      <c r="F574" s="191">
        <v>328329</v>
      </c>
      <c r="G574" s="191">
        <v>188000000</v>
      </c>
    </row>
    <row r="575" spans="1:27" ht="14.4" thickBot="1" x14ac:dyDescent="0.3">
      <c r="A575" s="7" t="s">
        <v>584</v>
      </c>
      <c r="B575" s="11">
        <f t="shared" si="13"/>
        <v>6844.883324450293</v>
      </c>
      <c r="C575" s="191"/>
      <c r="D575" s="191"/>
      <c r="E575" s="191">
        <v>574</v>
      </c>
      <c r="F575" s="191">
        <v>329476</v>
      </c>
      <c r="G575" s="191">
        <v>189000000</v>
      </c>
    </row>
    <row r="576" spans="1:27" ht="14.4" thickBot="1" x14ac:dyDescent="0.3">
      <c r="A576" s="7" t="s">
        <v>585</v>
      </c>
      <c r="B576" s="11">
        <f t="shared" si="13"/>
        <v>6869.2906876221105</v>
      </c>
      <c r="C576" s="191"/>
      <c r="D576" s="191"/>
      <c r="E576" s="191">
        <v>575</v>
      </c>
      <c r="F576" s="191">
        <v>330625</v>
      </c>
      <c r="G576" s="191">
        <v>190000000</v>
      </c>
    </row>
    <row r="577" spans="1:7" ht="14.4" thickBot="1" x14ac:dyDescent="0.3">
      <c r="A577" s="7" t="s">
        <v>586</v>
      </c>
      <c r="B577" s="11">
        <f t="shared" si="13"/>
        <v>6893.7426816047109</v>
      </c>
      <c r="C577" s="191"/>
      <c r="D577" s="191"/>
      <c r="E577" s="191">
        <v>576</v>
      </c>
      <c r="F577" s="191">
        <v>331776</v>
      </c>
      <c r="G577" s="191">
        <v>191000000</v>
      </c>
    </row>
    <row r="578" spans="1:7" ht="14.4" thickBot="1" x14ac:dyDescent="0.3">
      <c r="A578" s="7" t="s">
        <v>587</v>
      </c>
      <c r="B578" s="11">
        <f t="shared" si="13"/>
        <v>6918.2393063982508</v>
      </c>
      <c r="C578" s="191"/>
      <c r="D578" s="191"/>
      <c r="E578" s="191">
        <v>577</v>
      </c>
      <c r="F578" s="191">
        <v>332929</v>
      </c>
      <c r="G578" s="191">
        <v>192000000</v>
      </c>
    </row>
    <row r="579" spans="1:7" ht="14.4" thickBot="1" x14ac:dyDescent="0.3">
      <c r="A579" s="7" t="s">
        <v>588</v>
      </c>
      <c r="B579" s="11">
        <f t="shared" si="13"/>
        <v>6942.7805620028812</v>
      </c>
      <c r="C579" s="191"/>
      <c r="D579" s="191"/>
      <c r="E579" s="191">
        <v>578</v>
      </c>
      <c r="F579" s="191">
        <v>334084</v>
      </c>
      <c r="G579" s="191">
        <v>193000000</v>
      </c>
    </row>
    <row r="580" spans="1:7" ht="14.4" thickBot="1" x14ac:dyDescent="0.3">
      <c r="A580" s="7" t="s">
        <v>589</v>
      </c>
      <c r="B580" s="11">
        <f t="shared" si="13"/>
        <v>6967.366448418752</v>
      </c>
      <c r="C580" s="191"/>
      <c r="D580" s="191"/>
      <c r="E580" s="191">
        <v>579</v>
      </c>
      <c r="F580" s="191">
        <v>335241</v>
      </c>
      <c r="G580" s="191">
        <v>194000000</v>
      </c>
    </row>
    <row r="581" spans="1:7" ht="14.4" thickBot="1" x14ac:dyDescent="0.3">
      <c r="A581" s="7" t="s">
        <v>590</v>
      </c>
      <c r="B581" s="11">
        <f t="shared" si="13"/>
        <v>6991.9969656460053</v>
      </c>
      <c r="C581" s="191"/>
      <c r="D581" s="191"/>
      <c r="E581" s="191">
        <v>580</v>
      </c>
      <c r="F581" s="191">
        <v>336400</v>
      </c>
      <c r="G581" s="191">
        <v>195000000</v>
      </c>
    </row>
    <row r="582" spans="1:7" ht="14.4" thickBot="1" x14ac:dyDescent="0.3">
      <c r="A582" s="7" t="s">
        <v>591</v>
      </c>
      <c r="B582" s="11">
        <f t="shared" si="13"/>
        <v>7016.6721136847736</v>
      </c>
      <c r="C582" s="191"/>
      <c r="D582" s="191"/>
      <c r="E582" s="191">
        <v>581</v>
      </c>
      <c r="F582" s="191">
        <v>337561</v>
      </c>
      <c r="G582" s="191">
        <v>196000000</v>
      </c>
    </row>
    <row r="583" spans="1:7" ht="14.4" thickBot="1" x14ac:dyDescent="0.3">
      <c r="A583" s="7" t="s">
        <v>592</v>
      </c>
      <c r="B583" s="11">
        <f t="shared" si="13"/>
        <v>7041.3918925351918</v>
      </c>
      <c r="C583" s="191"/>
      <c r="D583" s="191"/>
      <c r="E583" s="191">
        <v>582</v>
      </c>
      <c r="F583" s="191">
        <v>338724</v>
      </c>
      <c r="G583" s="191">
        <v>197000000</v>
      </c>
    </row>
    <row r="584" spans="1:7" ht="14.4" thickBot="1" x14ac:dyDescent="0.3">
      <c r="A584" s="7" t="s">
        <v>593</v>
      </c>
      <c r="B584" s="11">
        <f t="shared" si="13"/>
        <v>7066.156302197387</v>
      </c>
      <c r="C584" s="191"/>
      <c r="D584" s="191"/>
      <c r="E584" s="191">
        <v>583</v>
      </c>
      <c r="F584" s="191">
        <v>339889</v>
      </c>
      <c r="G584" s="191">
        <v>198000000</v>
      </c>
    </row>
    <row r="585" spans="1:7" ht="14.4" thickBot="1" x14ac:dyDescent="0.3">
      <c r="A585" s="7" t="s">
        <v>594</v>
      </c>
      <c r="B585" s="11">
        <f t="shared" si="13"/>
        <v>7090.965342671484</v>
      </c>
      <c r="C585" s="191"/>
      <c r="D585" s="191"/>
      <c r="E585" s="191">
        <v>584</v>
      </c>
      <c r="F585" s="191">
        <v>341056</v>
      </c>
      <c r="G585" s="191">
        <v>199000000</v>
      </c>
    </row>
    <row r="586" spans="1:7" ht="14.4" thickBot="1" x14ac:dyDescent="0.3">
      <c r="A586" s="7" t="s">
        <v>595</v>
      </c>
      <c r="B586" s="11">
        <f t="shared" si="13"/>
        <v>7115.8190139575991</v>
      </c>
      <c r="C586" s="191"/>
      <c r="D586" s="191"/>
      <c r="E586" s="191">
        <v>585</v>
      </c>
      <c r="F586" s="191">
        <v>342225</v>
      </c>
      <c r="G586" s="191">
        <v>200000000</v>
      </c>
    </row>
    <row r="587" spans="1:7" ht="14.4" thickBot="1" x14ac:dyDescent="0.3">
      <c r="A587" s="7" t="s">
        <v>596</v>
      </c>
      <c r="B587" s="11">
        <f t="shared" si="13"/>
        <v>7140.7173160558459</v>
      </c>
      <c r="C587" s="191"/>
      <c r="D587" s="191"/>
      <c r="E587" s="191">
        <v>586</v>
      </c>
      <c r="F587" s="191">
        <v>343396</v>
      </c>
      <c r="G587" s="191">
        <v>201000000</v>
      </c>
    </row>
    <row r="588" spans="1:7" ht="14.4" thickBot="1" x14ac:dyDescent="0.3">
      <c r="A588" s="7" t="s">
        <v>597</v>
      </c>
      <c r="B588" s="11">
        <f t="shared" si="13"/>
        <v>7165.6602489663355</v>
      </c>
      <c r="C588" s="191"/>
      <c r="D588" s="191"/>
      <c r="E588" s="191">
        <v>587</v>
      </c>
      <c r="F588" s="191">
        <v>344569</v>
      </c>
      <c r="G588" s="191">
        <v>202000000</v>
      </c>
    </row>
    <row r="589" spans="1:7" ht="14.4" thickBot="1" x14ac:dyDescent="0.3">
      <c r="A589" s="7" t="s">
        <v>598</v>
      </c>
      <c r="B589" s="11">
        <f t="shared" si="13"/>
        <v>7190.6478126891761</v>
      </c>
      <c r="C589" s="191"/>
      <c r="D589" s="191"/>
      <c r="E589" s="191">
        <v>588</v>
      </c>
      <c r="F589" s="191">
        <v>345744</v>
      </c>
      <c r="G589" s="191">
        <v>203000000</v>
      </c>
    </row>
    <row r="590" spans="1:7" ht="14.4" thickBot="1" x14ac:dyDescent="0.3">
      <c r="A590" s="7" t="s">
        <v>599</v>
      </c>
      <c r="B590" s="11">
        <f t="shared" si="13"/>
        <v>7215.6800072244732</v>
      </c>
      <c r="C590" s="191"/>
      <c r="D590" s="191"/>
      <c r="E590" s="191">
        <v>589</v>
      </c>
      <c r="F590" s="191">
        <v>346921</v>
      </c>
      <c r="G590" s="191">
        <v>204000000</v>
      </c>
    </row>
    <row r="591" spans="1:7" ht="14.4" thickBot="1" x14ac:dyDescent="0.3">
      <c r="A591" s="7" t="s">
        <v>600</v>
      </c>
      <c r="B591" s="11">
        <f t="shared" si="13"/>
        <v>7240.7568325723232</v>
      </c>
      <c r="C591" s="191"/>
      <c r="D591" s="191"/>
      <c r="E591" s="191">
        <v>590</v>
      </c>
      <c r="F591" s="191">
        <v>348100</v>
      </c>
      <c r="G591" s="191">
        <v>205000000</v>
      </c>
    </row>
    <row r="592" spans="1:7" ht="14.4" thickBot="1" x14ac:dyDescent="0.3">
      <c r="A592" s="7" t="s">
        <v>601</v>
      </c>
      <c r="B592" s="11">
        <f t="shared" si="13"/>
        <v>7265.8782887328234</v>
      </c>
      <c r="C592" s="191"/>
      <c r="D592" s="191"/>
      <c r="E592" s="191">
        <v>591</v>
      </c>
      <c r="F592" s="191">
        <v>349281</v>
      </c>
      <c r="G592" s="191">
        <v>206000000</v>
      </c>
    </row>
    <row r="593" spans="1:7" ht="14.4" thickBot="1" x14ac:dyDescent="0.3">
      <c r="A593" s="7" t="s">
        <v>602</v>
      </c>
      <c r="B593" s="11">
        <f t="shared" si="13"/>
        <v>7291.0443757060639</v>
      </c>
      <c r="C593" s="191"/>
      <c r="D593" s="191"/>
      <c r="E593" s="191">
        <v>592</v>
      </c>
      <c r="F593" s="191">
        <v>350464</v>
      </c>
      <c r="G593" s="191">
        <v>207000000</v>
      </c>
    </row>
    <row r="594" spans="1:7" ht="14.4" thickBot="1" x14ac:dyDescent="0.3">
      <c r="A594" s="7" t="s">
        <v>603</v>
      </c>
      <c r="B594" s="11">
        <f t="shared" si="13"/>
        <v>7316.2550934921364</v>
      </c>
      <c r="C594" s="191"/>
      <c r="D594" s="191"/>
      <c r="E594" s="191">
        <v>593</v>
      </c>
      <c r="F594" s="191">
        <v>351649</v>
      </c>
      <c r="G594" s="191">
        <v>209000000</v>
      </c>
    </row>
    <row r="595" spans="1:7" ht="14.4" thickBot="1" x14ac:dyDescent="0.3">
      <c r="A595" s="7" t="s">
        <v>604</v>
      </c>
      <c r="B595" s="11">
        <f t="shared" si="13"/>
        <v>7341.5104420911302</v>
      </c>
      <c r="C595" s="191"/>
      <c r="D595" s="191"/>
      <c r="E595" s="191">
        <v>594</v>
      </c>
      <c r="F595" s="191">
        <v>352836</v>
      </c>
      <c r="G595" s="191">
        <v>210000000</v>
      </c>
    </row>
    <row r="596" spans="1:7" ht="14.4" thickBot="1" x14ac:dyDescent="0.3">
      <c r="A596" s="7" t="s">
        <v>605</v>
      </c>
      <c r="B596" s="11">
        <f t="shared" si="13"/>
        <v>7366.8104215031271</v>
      </c>
      <c r="C596" s="191"/>
      <c r="D596" s="191"/>
      <c r="E596" s="191">
        <v>595</v>
      </c>
      <c r="F596" s="191">
        <v>354025</v>
      </c>
      <c r="G596" s="191">
        <v>211000000</v>
      </c>
    </row>
    <row r="597" spans="1:7" ht="14.4" thickBot="1" x14ac:dyDescent="0.3">
      <c r="A597" s="7" t="s">
        <v>606</v>
      </c>
      <c r="B597" s="11">
        <f t="shared" si="13"/>
        <v>7392.1550317282063</v>
      </c>
      <c r="C597" s="191"/>
      <c r="D597" s="191"/>
      <c r="E597" s="191">
        <v>596</v>
      </c>
      <c r="F597" s="191">
        <v>355216</v>
      </c>
      <c r="G597" s="191">
        <v>212000000</v>
      </c>
    </row>
    <row r="598" spans="1:7" ht="14.4" thickBot="1" x14ac:dyDescent="0.3">
      <c r="A598" s="7" t="s">
        <v>607</v>
      </c>
      <c r="B598" s="11">
        <f t="shared" si="13"/>
        <v>7417.544272766444</v>
      </c>
      <c r="C598" s="191"/>
      <c r="D598" s="191"/>
      <c r="E598" s="191">
        <v>597</v>
      </c>
      <c r="F598" s="191">
        <v>356409</v>
      </c>
      <c r="G598" s="191">
        <v>213000000</v>
      </c>
    </row>
    <row r="599" spans="1:7" ht="14.4" thickBot="1" x14ac:dyDescent="0.3">
      <c r="A599" s="7" t="s">
        <v>608</v>
      </c>
      <c r="B599" s="11">
        <f t="shared" si="13"/>
        <v>7442.9781446179186</v>
      </c>
      <c r="C599" s="191"/>
      <c r="D599" s="191"/>
      <c r="E599" s="191">
        <v>598</v>
      </c>
      <c r="F599" s="191">
        <v>357604</v>
      </c>
      <c r="G599" s="191">
        <v>214000000</v>
      </c>
    </row>
    <row r="600" spans="1:7" ht="14.4" thickBot="1" x14ac:dyDescent="0.3">
      <c r="A600" s="7" t="s">
        <v>609</v>
      </c>
      <c r="B600" s="11">
        <f t="shared" ref="B600:B659" si="14">$K$12+$K$3*F600+$K$6*B599+$K$7*B598+$K$8*B597+$K$9*B594+$K$10*B593</f>
        <v>7468.4566472827028</v>
      </c>
      <c r="C600" s="191"/>
      <c r="D600" s="191"/>
      <c r="E600" s="191">
        <v>599</v>
      </c>
      <c r="F600" s="191">
        <v>358801</v>
      </c>
      <c r="G600" s="191">
        <v>215000000</v>
      </c>
    </row>
    <row r="601" spans="1:7" ht="14.4" thickBot="1" x14ac:dyDescent="0.3">
      <c r="A601" s="7" t="s">
        <v>610</v>
      </c>
      <c r="B601" s="11">
        <f t="shared" si="14"/>
        <v>7493.9797807608666</v>
      </c>
      <c r="C601" s="191"/>
      <c r="D601" s="191"/>
      <c r="E601" s="191">
        <v>600</v>
      </c>
      <c r="F601" s="191">
        <v>360000</v>
      </c>
      <c r="G601" s="191">
        <v>216000000</v>
      </c>
    </row>
    <row r="602" spans="1:7" ht="14.4" thickBot="1" x14ac:dyDescent="0.3">
      <c r="A602" s="7" t="s">
        <v>611</v>
      </c>
      <c r="B602" s="11">
        <f t="shared" si="14"/>
        <v>7519.5475450524773</v>
      </c>
      <c r="C602" s="191"/>
      <c r="D602" s="191"/>
      <c r="E602" s="191">
        <v>601</v>
      </c>
      <c r="F602" s="191">
        <v>361201</v>
      </c>
      <c r="G602" s="191">
        <v>217000000</v>
      </c>
    </row>
    <row r="603" spans="1:7" ht="14.4" thickBot="1" x14ac:dyDescent="0.3">
      <c r="A603" s="7" t="s">
        <v>612</v>
      </c>
      <c r="B603" s="11">
        <f t="shared" si="14"/>
        <v>7545.1599401575968</v>
      </c>
      <c r="C603" s="191"/>
      <c r="D603" s="191"/>
      <c r="E603" s="191">
        <v>602</v>
      </c>
      <c r="F603" s="191">
        <v>362404</v>
      </c>
      <c r="G603" s="191">
        <v>218000000</v>
      </c>
    </row>
    <row r="604" spans="1:7" ht="14.4" thickBot="1" x14ac:dyDescent="0.3">
      <c r="A604" s="7" t="s">
        <v>613</v>
      </c>
      <c r="B604" s="11">
        <f t="shared" si="14"/>
        <v>7570.8169660762878</v>
      </c>
      <c r="C604" s="191"/>
      <c r="D604" s="191"/>
      <c r="E604" s="191">
        <v>603</v>
      </c>
      <c r="F604" s="191">
        <v>363609</v>
      </c>
      <c r="G604" s="191">
        <v>219000000</v>
      </c>
    </row>
    <row r="605" spans="1:7" ht="14.4" thickBot="1" x14ac:dyDescent="0.3">
      <c r="A605" s="7" t="s">
        <v>614</v>
      </c>
      <c r="B605" s="11">
        <f t="shared" si="14"/>
        <v>7596.518622808615</v>
      </c>
      <c r="C605" s="191"/>
      <c r="D605" s="191"/>
      <c r="E605" s="191">
        <v>604</v>
      </c>
      <c r="F605" s="191">
        <v>364816</v>
      </c>
      <c r="G605" s="191">
        <v>220000000</v>
      </c>
    </row>
    <row r="606" spans="1:7" ht="14.4" thickBot="1" x14ac:dyDescent="0.3">
      <c r="A606" s="7" t="s">
        <v>615</v>
      </c>
      <c r="B606" s="11">
        <f t="shared" si="14"/>
        <v>7622.2649103546382</v>
      </c>
      <c r="C606" s="191"/>
      <c r="D606" s="191"/>
      <c r="E606" s="191">
        <v>605</v>
      </c>
      <c r="F606" s="191">
        <v>366025</v>
      </c>
      <c r="G606" s="191">
        <v>221000000</v>
      </c>
    </row>
    <row r="607" spans="1:7" ht="14.4" thickBot="1" x14ac:dyDescent="0.3">
      <c r="A607" s="7" t="s">
        <v>616</v>
      </c>
      <c r="B607" s="11">
        <f t="shared" si="14"/>
        <v>7648.0558287144122</v>
      </c>
      <c r="C607" s="191"/>
      <c r="D607" s="191"/>
      <c r="E607" s="191">
        <v>606</v>
      </c>
      <c r="F607" s="191">
        <v>367236</v>
      </c>
      <c r="G607" s="191">
        <v>223000000</v>
      </c>
    </row>
    <row r="608" spans="1:7" ht="14.4" thickBot="1" x14ac:dyDescent="0.3">
      <c r="A608" s="7" t="s">
        <v>617</v>
      </c>
      <c r="B608" s="11">
        <f t="shared" si="14"/>
        <v>7673.8913778879914</v>
      </c>
      <c r="C608" s="191"/>
      <c r="D608" s="191"/>
      <c r="E608" s="191">
        <v>607</v>
      </c>
      <c r="F608" s="191">
        <v>368449</v>
      </c>
      <c r="G608" s="191">
        <v>224000000</v>
      </c>
    </row>
    <row r="609" spans="1:7" ht="14.4" thickBot="1" x14ac:dyDescent="0.3">
      <c r="A609" s="7" t="s">
        <v>618</v>
      </c>
      <c r="B609" s="11">
        <f t="shared" si="14"/>
        <v>7699.7715578754287</v>
      </c>
      <c r="C609" s="191"/>
      <c r="D609" s="191"/>
      <c r="E609" s="191">
        <v>608</v>
      </c>
      <c r="F609" s="191">
        <v>369664</v>
      </c>
      <c r="G609" s="191">
        <v>225000000</v>
      </c>
    </row>
    <row r="610" spans="1:7" ht="14.4" thickBot="1" x14ac:dyDescent="0.3">
      <c r="A610" s="7" t="s">
        <v>619</v>
      </c>
      <c r="B610" s="11">
        <f t="shared" si="14"/>
        <v>7725.696368676774</v>
      </c>
      <c r="C610" s="191"/>
      <c r="D610" s="191"/>
      <c r="E610" s="191">
        <v>609</v>
      </c>
      <c r="F610" s="191">
        <v>370881</v>
      </c>
      <c r="G610" s="191">
        <v>226000000</v>
      </c>
    </row>
    <row r="611" spans="1:7" ht="14.4" thickBot="1" x14ac:dyDescent="0.3">
      <c r="A611" s="7" t="s">
        <v>620</v>
      </c>
      <c r="B611" s="11">
        <f t="shared" si="14"/>
        <v>7751.6658102920801</v>
      </c>
      <c r="C611" s="191"/>
      <c r="D611" s="191"/>
      <c r="E611" s="191">
        <v>610</v>
      </c>
      <c r="F611" s="191">
        <v>372100</v>
      </c>
      <c r="G611" s="191">
        <v>227000000</v>
      </c>
    </row>
    <row r="612" spans="1:7" ht="14.4" thickBot="1" x14ac:dyDescent="0.3">
      <c r="A612" s="7" t="s">
        <v>621</v>
      </c>
      <c r="B612" s="11">
        <f t="shared" si="14"/>
        <v>7777.6798827213916</v>
      </c>
      <c r="C612" s="191"/>
      <c r="D612" s="191"/>
      <c r="E612" s="191">
        <v>611</v>
      </c>
      <c r="F612" s="191">
        <v>373321</v>
      </c>
      <c r="G612" s="191">
        <v>228000000</v>
      </c>
    </row>
    <row r="613" spans="1:7" ht="14.4" thickBot="1" x14ac:dyDescent="0.3">
      <c r="A613" s="7" t="s">
        <v>622</v>
      </c>
      <c r="B613" s="11">
        <f t="shared" si="14"/>
        <v>7803.7385859647538</v>
      </c>
      <c r="C613" s="191"/>
      <c r="D613" s="191"/>
      <c r="E613" s="191">
        <v>612</v>
      </c>
      <c r="F613" s="191">
        <v>374544</v>
      </c>
      <c r="G613" s="191">
        <v>229000000</v>
      </c>
    </row>
    <row r="614" spans="1:7" ht="14.4" thickBot="1" x14ac:dyDescent="0.3">
      <c r="A614" s="7" t="s">
        <v>623</v>
      </c>
      <c r="B614" s="11">
        <f t="shared" si="14"/>
        <v>7829.8419200222106</v>
      </c>
      <c r="C614" s="191"/>
      <c r="D614" s="191"/>
      <c r="E614" s="191">
        <v>613</v>
      </c>
      <c r="F614" s="191">
        <v>375769</v>
      </c>
      <c r="G614" s="191">
        <v>230000000</v>
      </c>
    </row>
    <row r="615" spans="1:7" ht="14.4" thickBot="1" x14ac:dyDescent="0.3">
      <c r="A615" s="7" t="s">
        <v>624</v>
      </c>
      <c r="B615" s="11">
        <f t="shared" si="14"/>
        <v>7855.9898848938074</v>
      </c>
      <c r="C615" s="191"/>
      <c r="D615" s="191"/>
      <c r="E615" s="191">
        <v>614</v>
      </c>
      <c r="F615" s="191">
        <v>376996</v>
      </c>
      <c r="G615" s="191">
        <v>231000000</v>
      </c>
    </row>
    <row r="616" spans="1:7" ht="14.4" thickBot="1" x14ac:dyDescent="0.3">
      <c r="A616" s="7" t="s">
        <v>625</v>
      </c>
      <c r="B616" s="11">
        <f t="shared" si="14"/>
        <v>7882.1824805795859</v>
      </c>
      <c r="C616" s="191"/>
      <c r="D616" s="191"/>
      <c r="E616" s="191">
        <v>615</v>
      </c>
      <c r="F616" s="191">
        <v>378225</v>
      </c>
      <c r="G616" s="191">
        <v>233000000</v>
      </c>
    </row>
    <row r="617" spans="1:7" ht="14.4" thickBot="1" x14ac:dyDescent="0.3">
      <c r="A617" s="7" t="s">
        <v>626</v>
      </c>
      <c r="B617" s="11">
        <f t="shared" si="14"/>
        <v>7908.4197070795826</v>
      </c>
      <c r="C617" s="191"/>
      <c r="D617" s="191"/>
      <c r="E617" s="191">
        <v>616</v>
      </c>
      <c r="F617" s="191">
        <v>379456</v>
      </c>
      <c r="G617" s="191">
        <v>234000000</v>
      </c>
    </row>
    <row r="618" spans="1:7" ht="14.4" thickBot="1" x14ac:dyDescent="0.3">
      <c r="A618" s="7" t="s">
        <v>627</v>
      </c>
      <c r="B618" s="11">
        <f t="shared" si="14"/>
        <v>7934.7015643938339</v>
      </c>
      <c r="C618" s="191"/>
      <c r="D618" s="191"/>
      <c r="E618" s="191">
        <v>617</v>
      </c>
      <c r="F618" s="191">
        <v>380689</v>
      </c>
      <c r="G618" s="191">
        <v>235000000</v>
      </c>
    </row>
    <row r="619" spans="1:7" ht="14.4" thickBot="1" x14ac:dyDescent="0.3">
      <c r="A619" s="7" t="s">
        <v>628</v>
      </c>
      <c r="B619" s="11">
        <f t="shared" si="14"/>
        <v>7961.0280525223816</v>
      </c>
      <c r="C619" s="191"/>
      <c r="D619" s="191"/>
      <c r="E619" s="191">
        <v>618</v>
      </c>
      <c r="F619" s="191">
        <v>381924</v>
      </c>
      <c r="G619" s="191">
        <v>236000000</v>
      </c>
    </row>
    <row r="620" spans="1:7" ht="14.4" thickBot="1" x14ac:dyDescent="0.3">
      <c r="A620" s="7" t="s">
        <v>629</v>
      </c>
      <c r="B620" s="11">
        <f t="shared" si="14"/>
        <v>7987.3991714652657</v>
      </c>
      <c r="C620" s="191"/>
      <c r="D620" s="191"/>
      <c r="E620" s="191">
        <v>619</v>
      </c>
      <c r="F620" s="191">
        <v>383161</v>
      </c>
      <c r="G620" s="191">
        <v>237000000</v>
      </c>
    </row>
    <row r="621" spans="1:7" ht="14.4" thickBot="1" x14ac:dyDescent="0.3">
      <c r="A621" s="7" t="s">
        <v>630</v>
      </c>
      <c r="B621" s="11">
        <f t="shared" si="14"/>
        <v>8013.8149212225162</v>
      </c>
      <c r="C621" s="191"/>
      <c r="D621" s="191"/>
      <c r="E621" s="191">
        <v>620</v>
      </c>
      <c r="F621" s="191">
        <v>384400</v>
      </c>
      <c r="G621" s="191">
        <v>238000000</v>
      </c>
    </row>
    <row r="622" spans="1:7" ht="14.4" thickBot="1" x14ac:dyDescent="0.3">
      <c r="A622" s="7" t="s">
        <v>631</v>
      </c>
      <c r="B622" s="11">
        <f t="shared" si="14"/>
        <v>8040.2753017941614</v>
      </c>
      <c r="C622" s="191"/>
      <c r="D622" s="191"/>
      <c r="E622" s="191">
        <v>621</v>
      </c>
      <c r="F622" s="191">
        <v>385641</v>
      </c>
      <c r="G622" s="191">
        <v>239000000</v>
      </c>
    </row>
    <row r="623" spans="1:7" ht="14.4" thickBot="1" x14ac:dyDescent="0.3">
      <c r="A623" s="7" t="s">
        <v>632</v>
      </c>
      <c r="B623" s="11">
        <f t="shared" si="14"/>
        <v>8066.7803131802393</v>
      </c>
      <c r="C623" s="191"/>
      <c r="D623" s="191"/>
      <c r="E623" s="191">
        <v>622</v>
      </c>
      <c r="F623" s="191">
        <v>386884</v>
      </c>
      <c r="G623" s="191">
        <v>241000000</v>
      </c>
    </row>
    <row r="624" spans="1:7" ht="14.4" thickBot="1" x14ac:dyDescent="0.3">
      <c r="A624" s="7" t="s">
        <v>633</v>
      </c>
      <c r="B624" s="11">
        <f t="shared" si="14"/>
        <v>8093.3299553807828</v>
      </c>
      <c r="C624" s="191"/>
      <c r="D624" s="191"/>
      <c r="E624" s="191">
        <v>623</v>
      </c>
      <c r="F624" s="191">
        <v>388129</v>
      </c>
      <c r="G624" s="191">
        <v>242000000</v>
      </c>
    </row>
    <row r="625" spans="1:7" ht="14.4" thickBot="1" x14ac:dyDescent="0.3">
      <c r="A625" s="7" t="s">
        <v>634</v>
      </c>
      <c r="B625" s="11">
        <f t="shared" si="14"/>
        <v>8119.9242283958192</v>
      </c>
      <c r="C625" s="191"/>
      <c r="D625" s="191"/>
      <c r="E625" s="191">
        <v>624</v>
      </c>
      <c r="F625" s="191">
        <v>389376</v>
      </c>
      <c r="G625" s="191">
        <v>243000000</v>
      </c>
    </row>
    <row r="626" spans="1:7" ht="14.4" thickBot="1" x14ac:dyDescent="0.3">
      <c r="A626" s="7" t="s">
        <v>635</v>
      </c>
      <c r="B626" s="11">
        <f t="shared" si="14"/>
        <v>8146.5631322253766</v>
      </c>
      <c r="C626" s="191"/>
      <c r="D626" s="191"/>
      <c r="E626" s="191">
        <v>625</v>
      </c>
      <c r="F626" s="191">
        <v>390625</v>
      </c>
      <c r="G626" s="191">
        <v>244000000</v>
      </c>
    </row>
    <row r="627" spans="1:7" ht="14.4" thickBot="1" x14ac:dyDescent="0.3">
      <c r="A627" s="7" t="s">
        <v>636</v>
      </c>
      <c r="B627" s="11">
        <f t="shared" si="14"/>
        <v>8173.2466668694815</v>
      </c>
      <c r="C627" s="191"/>
      <c r="D627" s="191"/>
      <c r="E627" s="191">
        <v>626</v>
      </c>
      <c r="F627" s="191">
        <v>391876</v>
      </c>
      <c r="G627" s="191">
        <v>245000000</v>
      </c>
    </row>
    <row r="628" spans="1:7" ht="14.4" thickBot="1" x14ac:dyDescent="0.3">
      <c r="A628" s="7" t="s">
        <v>637</v>
      </c>
      <c r="B628" s="11">
        <f t="shared" si="14"/>
        <v>8199.9748323281656</v>
      </c>
      <c r="C628" s="191"/>
      <c r="D628" s="191"/>
      <c r="E628" s="191">
        <v>627</v>
      </c>
      <c r="F628" s="191">
        <v>393129</v>
      </c>
      <c r="G628" s="191">
        <v>246000000</v>
      </c>
    </row>
    <row r="629" spans="1:7" ht="14.4" thickBot="1" x14ac:dyDescent="0.3">
      <c r="A629" s="7" t="s">
        <v>638</v>
      </c>
      <c r="B629" s="11">
        <f t="shared" si="14"/>
        <v>8226.7476286014553</v>
      </c>
      <c r="C629" s="191"/>
      <c r="D629" s="191"/>
      <c r="E629" s="191">
        <v>628</v>
      </c>
      <c r="F629" s="191">
        <v>394384</v>
      </c>
      <c r="G629" s="191">
        <v>248000000</v>
      </c>
    </row>
    <row r="630" spans="1:7" ht="14.4" thickBot="1" x14ac:dyDescent="0.3">
      <c r="A630" s="7" t="s">
        <v>639</v>
      </c>
      <c r="B630" s="11">
        <f t="shared" si="14"/>
        <v>8253.5650556893725</v>
      </c>
      <c r="C630" s="191"/>
      <c r="D630" s="191"/>
      <c r="E630" s="191">
        <v>629</v>
      </c>
      <c r="F630" s="191">
        <v>395641</v>
      </c>
      <c r="G630" s="191">
        <v>249000000</v>
      </c>
    </row>
    <row r="631" spans="1:7" ht="14.4" thickBot="1" x14ac:dyDescent="0.3">
      <c r="A631" s="7" t="s">
        <v>640</v>
      </c>
      <c r="B631" s="11">
        <f t="shared" si="14"/>
        <v>8280.4271135919425</v>
      </c>
      <c r="C631" s="191"/>
      <c r="D631" s="191"/>
      <c r="E631" s="191">
        <v>630</v>
      </c>
      <c r="F631" s="191">
        <v>396900</v>
      </c>
      <c r="G631" s="191">
        <v>250000000</v>
      </c>
    </row>
    <row r="632" spans="1:7" ht="14.4" thickBot="1" x14ac:dyDescent="0.3">
      <c r="A632" s="7" t="s">
        <v>641</v>
      </c>
      <c r="B632" s="11">
        <f t="shared" si="14"/>
        <v>8307.3338023091874</v>
      </c>
      <c r="C632" s="191"/>
      <c r="D632" s="191"/>
      <c r="E632" s="191">
        <v>631</v>
      </c>
      <c r="F632" s="191">
        <v>398161</v>
      </c>
      <c r="G632" s="191">
        <v>251000000</v>
      </c>
    </row>
    <row r="633" spans="1:7" ht="14.4" thickBot="1" x14ac:dyDescent="0.3">
      <c r="A633" s="7" t="s">
        <v>642</v>
      </c>
      <c r="B633" s="11">
        <f t="shared" si="14"/>
        <v>8334.2851218411306</v>
      </c>
      <c r="C633" s="191"/>
      <c r="D633" s="191"/>
      <c r="E633" s="191">
        <v>632</v>
      </c>
      <c r="F633" s="191">
        <v>399424</v>
      </c>
      <c r="G633" s="191">
        <v>252000000</v>
      </c>
    </row>
    <row r="634" spans="1:7" ht="14.4" thickBot="1" x14ac:dyDescent="0.3">
      <c r="A634" s="7" t="s">
        <v>643</v>
      </c>
      <c r="B634" s="11">
        <f t="shared" si="14"/>
        <v>8361.2810721877941</v>
      </c>
      <c r="C634" s="191"/>
      <c r="D634" s="191"/>
      <c r="E634" s="191">
        <v>633</v>
      </c>
      <c r="F634" s="191">
        <v>400689</v>
      </c>
      <c r="G634" s="191">
        <v>254000000</v>
      </c>
    </row>
    <row r="635" spans="1:7" ht="14.4" thickBot="1" x14ac:dyDescent="0.3">
      <c r="A635" s="7" t="s">
        <v>644</v>
      </c>
      <c r="B635" s="11">
        <f t="shared" si="14"/>
        <v>8388.3216533491977</v>
      </c>
      <c r="C635" s="191"/>
      <c r="D635" s="191"/>
      <c r="E635" s="191">
        <v>634</v>
      </c>
      <c r="F635" s="191">
        <v>401956</v>
      </c>
      <c r="G635" s="191">
        <v>255000000</v>
      </c>
    </row>
    <row r="636" spans="1:7" ht="14.4" thickBot="1" x14ac:dyDescent="0.3">
      <c r="A636" s="7" t="s">
        <v>645</v>
      </c>
      <c r="B636" s="11">
        <f t="shared" si="14"/>
        <v>8415.4068653253635</v>
      </c>
      <c r="C636" s="191"/>
      <c r="D636" s="191"/>
      <c r="E636" s="191">
        <v>635</v>
      </c>
      <c r="F636" s="191">
        <v>403225</v>
      </c>
      <c r="G636" s="191">
        <v>256000000</v>
      </c>
    </row>
    <row r="637" spans="1:7" ht="14.4" thickBot="1" x14ac:dyDescent="0.3">
      <c r="A637" s="7" t="s">
        <v>646</v>
      </c>
      <c r="B637" s="11">
        <f t="shared" si="14"/>
        <v>8442.5367081163113</v>
      </c>
      <c r="C637" s="191"/>
      <c r="D637" s="191"/>
      <c r="E637" s="191">
        <v>636</v>
      </c>
      <c r="F637" s="191">
        <v>404496</v>
      </c>
      <c r="G637" s="191">
        <v>257000000</v>
      </c>
    </row>
    <row r="638" spans="1:7" ht="14.4" thickBot="1" x14ac:dyDescent="0.3">
      <c r="A638" s="7" t="s">
        <v>647</v>
      </c>
      <c r="B638" s="11">
        <f t="shared" si="14"/>
        <v>8469.711181722063</v>
      </c>
      <c r="C638" s="191"/>
      <c r="D638" s="191"/>
      <c r="E638" s="191">
        <v>637</v>
      </c>
      <c r="F638" s="191">
        <v>405769</v>
      </c>
      <c r="G638" s="191">
        <v>258000000</v>
      </c>
    </row>
    <row r="639" spans="1:7" ht="14.4" thickBot="1" x14ac:dyDescent="0.3">
      <c r="A639" s="7" t="s">
        <v>648</v>
      </c>
      <c r="B639" s="11">
        <f t="shared" si="14"/>
        <v>8496.9302861426368</v>
      </c>
      <c r="C639" s="191"/>
      <c r="D639" s="191"/>
      <c r="E639" s="191">
        <v>638</v>
      </c>
      <c r="F639" s="191">
        <v>407044</v>
      </c>
      <c r="G639" s="191">
        <v>260000000</v>
      </c>
    </row>
    <row r="640" spans="1:7" ht="14.4" thickBot="1" x14ac:dyDescent="0.3">
      <c r="A640" s="7" t="s">
        <v>649</v>
      </c>
      <c r="B640" s="11">
        <f t="shared" si="14"/>
        <v>8524.1940213780454</v>
      </c>
      <c r="C640" s="191"/>
      <c r="D640" s="191"/>
      <c r="E640" s="191">
        <v>639</v>
      </c>
      <c r="F640" s="191">
        <v>408321</v>
      </c>
      <c r="G640" s="191">
        <v>261000000</v>
      </c>
    </row>
    <row r="641" spans="1:7" ht="14.4" thickBot="1" x14ac:dyDescent="0.3">
      <c r="A641" s="7" t="s">
        <v>650</v>
      </c>
      <c r="B641" s="11">
        <f t="shared" si="14"/>
        <v>8551.5023874283088</v>
      </c>
      <c r="C641" s="191"/>
      <c r="D641" s="191"/>
      <c r="E641" s="191">
        <v>640</v>
      </c>
      <c r="F641" s="191">
        <v>409600</v>
      </c>
      <c r="G641" s="191">
        <v>262000000</v>
      </c>
    </row>
    <row r="642" spans="1:7" ht="14.4" thickBot="1" x14ac:dyDescent="0.3">
      <c r="A642" s="7" t="s">
        <v>651</v>
      </c>
      <c r="B642" s="11">
        <f t="shared" si="14"/>
        <v>8578.8553842934416</v>
      </c>
      <c r="C642" s="191"/>
      <c r="D642" s="191"/>
      <c r="E642" s="191">
        <v>641</v>
      </c>
      <c r="F642" s="191">
        <v>410881</v>
      </c>
      <c r="G642" s="191">
        <v>263000000</v>
      </c>
    </row>
    <row r="643" spans="1:7" ht="14.4" thickBot="1" x14ac:dyDescent="0.3">
      <c r="A643" s="7" t="s">
        <v>652</v>
      </c>
      <c r="B643" s="11">
        <f t="shared" si="14"/>
        <v>8606.253011973462</v>
      </c>
      <c r="C643" s="191"/>
      <c r="D643" s="191"/>
      <c r="E643" s="191">
        <v>642</v>
      </c>
      <c r="F643" s="191">
        <v>412164</v>
      </c>
      <c r="G643" s="191">
        <v>265000000</v>
      </c>
    </row>
    <row r="644" spans="1:7" ht="14.4" thickBot="1" x14ac:dyDescent="0.3">
      <c r="A644" s="7" t="s">
        <v>653</v>
      </c>
      <c r="B644" s="11">
        <f t="shared" si="14"/>
        <v>8633.6952704683863</v>
      </c>
      <c r="C644" s="191"/>
      <c r="D644" s="191"/>
      <c r="E644" s="191">
        <v>643</v>
      </c>
      <c r="F644" s="191">
        <v>413449</v>
      </c>
      <c r="G644" s="191">
        <v>266000000</v>
      </c>
    </row>
    <row r="645" spans="1:7" ht="14.4" thickBot="1" x14ac:dyDescent="0.3">
      <c r="A645" s="7" t="s">
        <v>654</v>
      </c>
      <c r="B645" s="11">
        <f t="shared" si="14"/>
        <v>8661.1821597782273</v>
      </c>
      <c r="C645" s="191"/>
      <c r="D645" s="191"/>
      <c r="E645" s="191">
        <v>644</v>
      </c>
      <c r="F645" s="191">
        <v>414736</v>
      </c>
      <c r="G645" s="191">
        <v>267000000</v>
      </c>
    </row>
    <row r="646" spans="1:7" ht="14.4" thickBot="1" x14ac:dyDescent="0.3">
      <c r="A646" s="7" t="s">
        <v>655</v>
      </c>
      <c r="B646" s="11">
        <f t="shared" si="14"/>
        <v>8688.7136799029995</v>
      </c>
      <c r="C646" s="191"/>
      <c r="D646" s="191"/>
      <c r="E646" s="191">
        <v>645</v>
      </c>
      <c r="F646" s="191">
        <v>416025</v>
      </c>
      <c r="G646" s="191">
        <v>268000000</v>
      </c>
    </row>
    <row r="647" spans="1:7" ht="14.4" thickBot="1" x14ac:dyDescent="0.3">
      <c r="A647" s="7" t="s">
        <v>656</v>
      </c>
      <c r="B647" s="11">
        <f t="shared" si="14"/>
        <v>8716.2898308427139</v>
      </c>
      <c r="C647" s="191"/>
      <c r="D647" s="191"/>
      <c r="E647" s="191">
        <v>646</v>
      </c>
      <c r="F647" s="191">
        <v>417316</v>
      </c>
      <c r="G647" s="191">
        <v>270000000</v>
      </c>
    </row>
    <row r="648" spans="1:7" ht="14.4" thickBot="1" x14ac:dyDescent="0.3">
      <c r="A648" s="7" t="s">
        <v>657</v>
      </c>
      <c r="B648" s="11">
        <f t="shared" si="14"/>
        <v>8743.9106125973885</v>
      </c>
      <c r="C648" s="191"/>
      <c r="D648" s="191"/>
      <c r="E648" s="191">
        <v>647</v>
      </c>
      <c r="F648" s="191">
        <v>418609</v>
      </c>
      <c r="G648" s="191">
        <v>271000000</v>
      </c>
    </row>
    <row r="649" spans="1:7" ht="14.4" thickBot="1" x14ac:dyDescent="0.3">
      <c r="A649" s="7" t="s">
        <v>658</v>
      </c>
      <c r="B649" s="11">
        <f t="shared" si="14"/>
        <v>8771.5760251670363</v>
      </c>
      <c r="C649" s="191"/>
      <c r="D649" s="191"/>
      <c r="E649" s="191">
        <v>648</v>
      </c>
      <c r="F649" s="191">
        <v>419904</v>
      </c>
      <c r="G649" s="191">
        <v>272000000</v>
      </c>
    </row>
    <row r="650" spans="1:7" ht="14.4" thickBot="1" x14ac:dyDescent="0.3">
      <c r="A650" s="7" t="s">
        <v>659</v>
      </c>
      <c r="B650" s="11">
        <f t="shared" si="14"/>
        <v>8799.2860685516698</v>
      </c>
      <c r="C650" s="191"/>
      <c r="D650" s="191"/>
      <c r="E650" s="191">
        <v>649</v>
      </c>
      <c r="F650" s="191">
        <v>421201</v>
      </c>
      <c r="G650" s="191">
        <v>273000000</v>
      </c>
    </row>
    <row r="651" spans="1:7" ht="14.4" thickBot="1" x14ac:dyDescent="0.3">
      <c r="A651" s="7" t="s">
        <v>660</v>
      </c>
      <c r="B651" s="11">
        <f t="shared" si="14"/>
        <v>8827.0407427513001</v>
      </c>
      <c r="C651" s="191"/>
      <c r="D651" s="191"/>
      <c r="E651" s="191">
        <v>650</v>
      </c>
      <c r="F651" s="191">
        <v>422500</v>
      </c>
      <c r="G651" s="191">
        <v>275000000</v>
      </c>
    </row>
    <row r="652" spans="1:7" ht="14.4" thickBot="1" x14ac:dyDescent="0.3">
      <c r="A652" s="7" t="s">
        <v>661</v>
      </c>
      <c r="B652" s="11">
        <f t="shared" si="14"/>
        <v>8854.8400477659361</v>
      </c>
      <c r="C652" s="191"/>
      <c r="D652" s="191"/>
      <c r="E652" s="191">
        <v>651</v>
      </c>
      <c r="F652" s="191">
        <v>423801</v>
      </c>
      <c r="G652" s="191">
        <v>276000000</v>
      </c>
    </row>
    <row r="653" spans="1:7" ht="14.4" thickBot="1" x14ac:dyDescent="0.3">
      <c r="A653" s="7" t="s">
        <v>662</v>
      </c>
      <c r="B653" s="11">
        <f t="shared" si="14"/>
        <v>8882.6839835955889</v>
      </c>
      <c r="C653" s="191"/>
      <c r="D653" s="191"/>
      <c r="E653" s="191">
        <v>652</v>
      </c>
      <c r="F653" s="191">
        <v>425104</v>
      </c>
      <c r="G653" s="191">
        <v>277000000</v>
      </c>
    </row>
    <row r="654" spans="1:7" ht="14.4" thickBot="1" x14ac:dyDescent="0.3">
      <c r="A654" s="7" t="s">
        <v>663</v>
      </c>
      <c r="B654" s="11">
        <f t="shared" si="14"/>
        <v>8910.5725502402729</v>
      </c>
      <c r="C654" s="191"/>
      <c r="D654" s="191"/>
      <c r="E654" s="191">
        <v>653</v>
      </c>
      <c r="F654" s="191">
        <v>426409</v>
      </c>
      <c r="G654" s="191">
        <v>278000000</v>
      </c>
    </row>
    <row r="655" spans="1:7" ht="14.4" thickBot="1" x14ac:dyDescent="0.3">
      <c r="A655" s="7" t="s">
        <v>664</v>
      </c>
      <c r="B655" s="11">
        <f t="shared" si="14"/>
        <v>8938.5057476999973</v>
      </c>
      <c r="C655" s="191"/>
      <c r="D655" s="191"/>
      <c r="E655" s="191">
        <v>654</v>
      </c>
      <c r="F655" s="191">
        <v>427716</v>
      </c>
      <c r="G655" s="191">
        <v>280000000</v>
      </c>
    </row>
    <row r="656" spans="1:7" ht="14.4" thickBot="1" x14ac:dyDescent="0.3">
      <c r="A656" s="7" t="s">
        <v>665</v>
      </c>
      <c r="B656" s="11">
        <f t="shared" si="14"/>
        <v>8966.483575974773</v>
      </c>
      <c r="C656" s="191"/>
      <c r="D656" s="191"/>
      <c r="E656" s="191">
        <v>655</v>
      </c>
      <c r="F656" s="191">
        <v>429025</v>
      </c>
      <c r="G656" s="191">
        <v>281000000</v>
      </c>
    </row>
    <row r="657" spans="1:7" ht="14.4" thickBot="1" x14ac:dyDescent="0.3">
      <c r="A657" s="7" t="s">
        <v>666</v>
      </c>
      <c r="B657" s="11">
        <f t="shared" si="14"/>
        <v>8994.5060350646054</v>
      </c>
      <c r="C657" s="191"/>
      <c r="D657" s="191"/>
      <c r="E657" s="191">
        <v>656</v>
      </c>
      <c r="F657" s="191">
        <v>430336</v>
      </c>
      <c r="G657" s="191">
        <v>282000000</v>
      </c>
    </row>
    <row r="658" spans="1:7" ht="14.4" thickBot="1" x14ac:dyDescent="0.3">
      <c r="A658" s="7" t="s">
        <v>667</v>
      </c>
      <c r="B658" s="11">
        <f t="shared" si="14"/>
        <v>9022.5731249695073</v>
      </c>
      <c r="C658" s="191"/>
      <c r="D658" s="191"/>
      <c r="E658" s="191">
        <v>657</v>
      </c>
      <c r="F658" s="191">
        <v>431649</v>
      </c>
      <c r="G658" s="191">
        <v>284000000</v>
      </c>
    </row>
    <row r="659" spans="1:7" ht="14.4" thickBot="1" x14ac:dyDescent="0.3">
      <c r="A659" s="7" t="s">
        <v>668</v>
      </c>
      <c r="B659" s="11">
        <f t="shared" si="14"/>
        <v>9050.6848456894877</v>
      </c>
      <c r="C659" s="191"/>
      <c r="D659" s="191"/>
      <c r="E659" s="191">
        <v>658</v>
      </c>
      <c r="F659" s="191">
        <v>432964</v>
      </c>
      <c r="G659" s="191">
        <v>285000000</v>
      </c>
    </row>
    <row r="660" spans="1:7" ht="14.4" thickBot="1" x14ac:dyDescent="0.3">
      <c r="A660" s="7" t="s">
        <v>669</v>
      </c>
      <c r="B660" s="11">
        <f>$K$12+$K$3*F660+$K$6*B659+$K$7*B658+$K$8*B657+$K$9*B654+$K$10*B653</f>
        <v>9078.8411972245576</v>
      </c>
      <c r="C660" s="191"/>
      <c r="D660" s="191"/>
      <c r="E660" s="191">
        <v>659</v>
      </c>
      <c r="F660" s="191">
        <v>434281</v>
      </c>
      <c r="G660" s="191">
        <v>286000000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F6FC-B7C8-441F-B950-2E82384AF6F5}">
  <dimension ref="A1:O32"/>
  <sheetViews>
    <sheetView topLeftCell="A13" zoomScaleNormal="100" workbookViewId="0">
      <selection activeCell="H35" sqref="H35"/>
    </sheetView>
  </sheetViews>
  <sheetFormatPr defaultRowHeight="25.8" customHeight="1" x14ac:dyDescent="0.3"/>
  <cols>
    <col min="1" max="1" width="6.77734375" style="75" customWidth="1"/>
    <col min="2" max="2" width="32.6640625" style="75" customWidth="1"/>
    <col min="3" max="3" width="12.77734375" style="76" hidden="1" customWidth="1"/>
    <col min="4" max="4" width="18" customWidth="1"/>
    <col min="5" max="5" width="16.77734375" style="75" customWidth="1"/>
    <col min="6" max="6" width="16.44140625" style="75" customWidth="1"/>
    <col min="7" max="7" width="15.6640625" style="75" customWidth="1"/>
    <col min="8" max="8" width="16.5546875" customWidth="1"/>
    <col min="9" max="9" width="15.6640625" style="75" customWidth="1"/>
    <col min="10" max="10" width="16.33203125" customWidth="1"/>
    <col min="11" max="11" width="15.21875" customWidth="1"/>
    <col min="12" max="12" width="15.109375" customWidth="1"/>
    <col min="13" max="13" width="17.77734375" customWidth="1"/>
    <col min="14" max="14" width="11.33203125" customWidth="1"/>
    <col min="15" max="15" width="10.77734375" customWidth="1"/>
  </cols>
  <sheetData>
    <row r="1" spans="1:15" ht="27" customHeight="1" thickBot="1" x14ac:dyDescent="0.35">
      <c r="A1" s="20" t="s">
        <v>679</v>
      </c>
      <c r="B1" s="20"/>
      <c r="C1" s="21" t="s">
        <v>680</v>
      </c>
      <c r="D1" s="21" t="s">
        <v>681</v>
      </c>
      <c r="E1" s="20" t="s">
        <v>682</v>
      </c>
      <c r="F1" s="20" t="s">
        <v>683</v>
      </c>
      <c r="G1" s="20" t="s">
        <v>684</v>
      </c>
      <c r="H1" s="22"/>
      <c r="I1" s="20" t="s">
        <v>685</v>
      </c>
      <c r="J1" s="20" t="s">
        <v>686</v>
      </c>
      <c r="L1" s="23" t="s">
        <v>687</v>
      </c>
      <c r="M1" s="23">
        <v>7.55</v>
      </c>
      <c r="N1" s="23" t="s">
        <v>688</v>
      </c>
    </row>
    <row r="2" spans="1:15" ht="11.4" customHeight="1" thickBot="1" x14ac:dyDescent="0.35">
      <c r="A2" s="24">
        <v>1</v>
      </c>
      <c r="B2" s="25" t="s">
        <v>689</v>
      </c>
      <c r="C2" s="26" t="s">
        <v>690</v>
      </c>
      <c r="D2" s="25" t="s">
        <v>783</v>
      </c>
      <c r="E2" s="27">
        <f>30000*400</f>
        <v>12000000</v>
      </c>
      <c r="F2" s="108">
        <v>0.26018000000000002</v>
      </c>
      <c r="G2" s="27">
        <f>+E2*F2</f>
        <v>3122160.0000000005</v>
      </c>
      <c r="H2" s="28"/>
      <c r="I2" s="160">
        <f>F2*$M$2</f>
        <v>0.26018000000000002</v>
      </c>
      <c r="J2" s="27">
        <f>E2*I2</f>
        <v>3122160.0000000005</v>
      </c>
      <c r="L2" s="23" t="s">
        <v>692</v>
      </c>
      <c r="M2" s="23">
        <v>1</v>
      </c>
      <c r="N2" s="23"/>
    </row>
    <row r="3" spans="1:15" ht="11.4" customHeight="1" thickBot="1" x14ac:dyDescent="0.35">
      <c r="A3" s="29">
        <v>2</v>
      </c>
      <c r="B3" s="30" t="s">
        <v>782</v>
      </c>
      <c r="C3" s="31" t="s">
        <v>693</v>
      </c>
      <c r="D3" s="30" t="s">
        <v>783</v>
      </c>
      <c r="E3" s="33">
        <f>30000*400</f>
        <v>12000000</v>
      </c>
      <c r="F3" s="33">
        <f>E3*0.045</f>
        <v>540000</v>
      </c>
      <c r="G3" s="33">
        <f>F3</f>
        <v>540000</v>
      </c>
      <c r="H3" s="32"/>
      <c r="I3" s="33">
        <f>F3*$M$2</f>
        <v>540000</v>
      </c>
      <c r="J3" s="33">
        <f>I3</f>
        <v>540000</v>
      </c>
    </row>
    <row r="4" spans="1:15" ht="11.4" customHeight="1" thickBot="1" x14ac:dyDescent="0.35">
      <c r="A4" s="34">
        <v>4</v>
      </c>
      <c r="B4" s="35" t="s">
        <v>694</v>
      </c>
      <c r="C4" s="36" t="s">
        <v>695</v>
      </c>
      <c r="D4" s="35" t="s">
        <v>696</v>
      </c>
      <c r="E4" s="35">
        <v>12000</v>
      </c>
      <c r="F4" s="38">
        <v>69</v>
      </c>
      <c r="G4" s="38">
        <f t="shared" ref="G4:G15" si="0">+E4*F4</f>
        <v>828000</v>
      </c>
      <c r="H4" s="37"/>
      <c r="I4" s="38">
        <f t="shared" ref="I4:I13" si="1">F4*$M$2</f>
        <v>69</v>
      </c>
      <c r="J4" s="38">
        <f t="shared" ref="J4:J14" si="2">E4*I4</f>
        <v>828000</v>
      </c>
    </row>
    <row r="5" spans="1:15" ht="11.4" customHeight="1" thickBot="1" x14ac:dyDescent="0.35">
      <c r="A5" s="39">
        <v>5</v>
      </c>
      <c r="B5" s="40" t="s">
        <v>697</v>
      </c>
      <c r="C5" s="41" t="s">
        <v>698</v>
      </c>
      <c r="D5" s="42" t="s">
        <v>0</v>
      </c>
      <c r="E5" s="43">
        <v>240000</v>
      </c>
      <c r="F5" s="109">
        <v>0.51</v>
      </c>
      <c r="G5" s="109">
        <f t="shared" si="0"/>
        <v>122400</v>
      </c>
      <c r="H5" s="44"/>
      <c r="I5" s="45">
        <f t="shared" si="1"/>
        <v>0.51</v>
      </c>
      <c r="J5" s="45">
        <f t="shared" si="2"/>
        <v>122400</v>
      </c>
    </row>
    <row r="6" spans="1:15" ht="11.4" customHeight="1" thickBot="1" x14ac:dyDescent="0.35">
      <c r="A6" s="46">
        <v>6</v>
      </c>
      <c r="B6" s="47" t="s">
        <v>699</v>
      </c>
      <c r="C6" s="48" t="s">
        <v>700</v>
      </c>
      <c r="D6" s="47" t="s">
        <v>0</v>
      </c>
      <c r="E6" s="47">
        <v>8000</v>
      </c>
      <c r="F6" s="50">
        <v>4.0999999999999996</v>
      </c>
      <c r="G6" s="50">
        <f t="shared" si="0"/>
        <v>32800</v>
      </c>
      <c r="H6" s="49"/>
      <c r="I6" s="50">
        <f t="shared" si="1"/>
        <v>4.0999999999999996</v>
      </c>
      <c r="J6" s="50">
        <f t="shared" si="2"/>
        <v>32800</v>
      </c>
    </row>
    <row r="7" spans="1:15" ht="11.4" customHeight="1" thickBot="1" x14ac:dyDescent="0.35">
      <c r="A7" s="51">
        <v>7</v>
      </c>
      <c r="B7" s="53" t="s">
        <v>701</v>
      </c>
      <c r="C7" s="52" t="s">
        <v>737</v>
      </c>
      <c r="D7" s="53" t="s">
        <v>691</v>
      </c>
      <c r="E7" s="53">
        <v>1</v>
      </c>
      <c r="F7" s="110">
        <v>251006</v>
      </c>
      <c r="G7" s="55">
        <f t="shared" si="0"/>
        <v>251006</v>
      </c>
      <c r="H7" s="54"/>
      <c r="I7" s="55">
        <f t="shared" si="1"/>
        <v>251006</v>
      </c>
      <c r="J7" s="55">
        <f t="shared" si="2"/>
        <v>251006</v>
      </c>
    </row>
    <row r="8" spans="1:15" ht="11.4" customHeight="1" thickBot="1" x14ac:dyDescent="0.35">
      <c r="A8" s="51">
        <v>8</v>
      </c>
      <c r="B8" s="53" t="s">
        <v>702</v>
      </c>
      <c r="C8" s="56" t="s">
        <v>703</v>
      </c>
      <c r="D8" s="57" t="s">
        <v>691</v>
      </c>
      <c r="E8" s="57">
        <v>1</v>
      </c>
      <c r="F8" s="59">
        <v>91500</v>
      </c>
      <c r="G8" s="27">
        <f t="shared" si="0"/>
        <v>91500</v>
      </c>
      <c r="H8" s="28"/>
      <c r="I8" s="55">
        <f t="shared" si="1"/>
        <v>91500</v>
      </c>
      <c r="J8" s="55">
        <f t="shared" si="2"/>
        <v>91500</v>
      </c>
    </row>
    <row r="9" spans="1:15" ht="11.4" customHeight="1" thickBot="1" x14ac:dyDescent="0.35">
      <c r="A9" s="51">
        <v>9</v>
      </c>
      <c r="B9" s="53" t="s">
        <v>704</v>
      </c>
      <c r="C9" s="56" t="s">
        <v>705</v>
      </c>
      <c r="D9" s="57" t="s">
        <v>691</v>
      </c>
      <c r="E9" s="57">
        <v>1</v>
      </c>
      <c r="F9" s="59">
        <v>3800</v>
      </c>
      <c r="G9" s="27">
        <f t="shared" si="0"/>
        <v>3800</v>
      </c>
      <c r="H9" s="28"/>
      <c r="I9" s="55">
        <f t="shared" si="1"/>
        <v>3800</v>
      </c>
      <c r="J9" s="55">
        <f t="shared" si="2"/>
        <v>3800</v>
      </c>
    </row>
    <row r="10" spans="1:15" ht="11.4" customHeight="1" thickBot="1" x14ac:dyDescent="0.35">
      <c r="A10" s="51">
        <v>10</v>
      </c>
      <c r="B10" s="53" t="s">
        <v>706</v>
      </c>
      <c r="C10" s="56" t="s">
        <v>707</v>
      </c>
      <c r="D10" s="57" t="s">
        <v>691</v>
      </c>
      <c r="E10" s="57">
        <v>1</v>
      </c>
      <c r="F10" s="59">
        <f>90000/M1</f>
        <v>11920.529801324503</v>
      </c>
      <c r="G10" s="27">
        <f t="shared" si="0"/>
        <v>11920.529801324503</v>
      </c>
      <c r="H10" s="28"/>
      <c r="I10" s="55">
        <f t="shared" si="1"/>
        <v>11920.529801324503</v>
      </c>
      <c r="J10" s="55">
        <f t="shared" si="2"/>
        <v>11920.529801324503</v>
      </c>
    </row>
    <row r="11" spans="1:15" ht="11.4" customHeight="1" thickBot="1" x14ac:dyDescent="0.35">
      <c r="A11" s="51">
        <v>11</v>
      </c>
      <c r="B11" s="53" t="s">
        <v>708</v>
      </c>
      <c r="C11" s="56" t="s">
        <v>709</v>
      </c>
      <c r="D11" s="57" t="s">
        <v>691</v>
      </c>
      <c r="E11" s="57">
        <v>1</v>
      </c>
      <c r="F11" s="59">
        <v>24500</v>
      </c>
      <c r="G11" s="27">
        <f t="shared" si="0"/>
        <v>24500</v>
      </c>
      <c r="H11" s="28"/>
      <c r="I11" s="55">
        <f t="shared" si="1"/>
        <v>24500</v>
      </c>
      <c r="J11" s="55">
        <f t="shared" si="2"/>
        <v>24500</v>
      </c>
    </row>
    <row r="12" spans="1:15" ht="11.4" customHeight="1" thickBot="1" x14ac:dyDescent="0.35">
      <c r="A12" s="51">
        <v>12</v>
      </c>
      <c r="B12" s="53" t="s">
        <v>710</v>
      </c>
      <c r="C12" s="56" t="s">
        <v>711</v>
      </c>
      <c r="D12" s="57" t="s">
        <v>691</v>
      </c>
      <c r="E12" s="57">
        <v>1</v>
      </c>
      <c r="F12" s="59">
        <v>24510</v>
      </c>
      <c r="G12" s="27">
        <f t="shared" si="0"/>
        <v>24510</v>
      </c>
      <c r="H12" s="28"/>
      <c r="I12" s="55">
        <f t="shared" si="1"/>
        <v>24510</v>
      </c>
      <c r="J12" s="55">
        <f t="shared" si="2"/>
        <v>24510</v>
      </c>
    </row>
    <row r="13" spans="1:15" ht="11.4" customHeight="1" thickBot="1" x14ac:dyDescent="0.35">
      <c r="A13" s="51">
        <v>13</v>
      </c>
      <c r="B13" s="53" t="s">
        <v>712</v>
      </c>
      <c r="C13" s="56" t="s">
        <v>713</v>
      </c>
      <c r="D13" s="57" t="s">
        <v>691</v>
      </c>
      <c r="E13" s="57">
        <v>1</v>
      </c>
      <c r="F13" s="59">
        <v>5500</v>
      </c>
      <c r="G13" s="27">
        <f t="shared" si="0"/>
        <v>5500</v>
      </c>
      <c r="H13" s="28"/>
      <c r="I13" s="55">
        <f t="shared" si="1"/>
        <v>5500</v>
      </c>
      <c r="J13" s="55">
        <f t="shared" si="2"/>
        <v>5500</v>
      </c>
    </row>
    <row r="14" spans="1:15" ht="11.4" customHeight="1" thickBot="1" x14ac:dyDescent="0.35">
      <c r="A14" s="51">
        <v>14</v>
      </c>
      <c r="B14" s="53" t="s">
        <v>714</v>
      </c>
      <c r="C14" s="56" t="s">
        <v>715</v>
      </c>
      <c r="D14" s="57" t="s">
        <v>691</v>
      </c>
      <c r="E14" s="57">
        <v>1</v>
      </c>
      <c r="F14" s="59">
        <f>4500*5</f>
        <v>22500</v>
      </c>
      <c r="G14" s="27">
        <f t="shared" si="0"/>
        <v>22500</v>
      </c>
      <c r="H14" s="28"/>
      <c r="I14" s="55">
        <f>F14*$M$2</f>
        <v>22500</v>
      </c>
      <c r="J14" s="55">
        <f t="shared" si="2"/>
        <v>22500</v>
      </c>
    </row>
    <row r="15" spans="1:15" ht="23.4" customHeight="1" thickBot="1" x14ac:dyDescent="0.35">
      <c r="A15" s="128">
        <v>15</v>
      </c>
      <c r="B15" s="129" t="s">
        <v>716</v>
      </c>
      <c r="C15" s="130" t="s">
        <v>717</v>
      </c>
      <c r="D15" s="131" t="s">
        <v>691</v>
      </c>
      <c r="E15" s="132">
        <v>1</v>
      </c>
      <c r="F15" s="133">
        <f>E4*25</f>
        <v>300000</v>
      </c>
      <c r="G15" s="27">
        <f t="shared" si="0"/>
        <v>300000</v>
      </c>
      <c r="H15" s="28"/>
      <c r="I15" s="113">
        <f>F15*$M$2</f>
        <v>300000</v>
      </c>
      <c r="J15" s="113">
        <f>G15*$M$2</f>
        <v>300000</v>
      </c>
    </row>
    <row r="16" spans="1:15" ht="18.600000000000001" customHeight="1" thickBot="1" x14ac:dyDescent="0.35">
      <c r="A16" s="51">
        <v>16</v>
      </c>
      <c r="B16" s="59" t="s">
        <v>718</v>
      </c>
      <c r="C16" s="58"/>
      <c r="D16" s="57" t="s">
        <v>691</v>
      </c>
      <c r="E16" s="111">
        <v>1</v>
      </c>
      <c r="F16" s="59">
        <f>1600*55/7.55</f>
        <v>11655.629139072847</v>
      </c>
      <c r="G16" s="27">
        <f>+E16*F16</f>
        <v>11655.629139072847</v>
      </c>
      <c r="H16" s="55"/>
      <c r="I16" s="55">
        <f>F16*$M$2</f>
        <v>11655.629139072847</v>
      </c>
      <c r="J16" s="55">
        <f>E16*I16</f>
        <v>11655.629139072847</v>
      </c>
      <c r="K16" s="183" t="s">
        <v>719</v>
      </c>
      <c r="L16" s="184"/>
      <c r="M16" s="184"/>
      <c r="N16" s="184"/>
      <c r="O16" s="185"/>
    </row>
    <row r="17" spans="1:15" ht="15" customHeight="1" thickBot="1" x14ac:dyDescent="0.35">
      <c r="A17" s="117">
        <v>17</v>
      </c>
      <c r="B17" s="118" t="s">
        <v>739</v>
      </c>
      <c r="C17" s="119" t="s">
        <v>738</v>
      </c>
      <c r="D17" s="120" t="s">
        <v>691</v>
      </c>
      <c r="E17" s="121">
        <v>1</v>
      </c>
      <c r="F17" s="122">
        <f>160*12000/7.55</f>
        <v>254304.63576158942</v>
      </c>
      <c r="G17" s="122">
        <f>+E17*F17</f>
        <v>254304.63576158942</v>
      </c>
      <c r="H17" s="123"/>
      <c r="I17" s="123">
        <f>F17*$M$2</f>
        <v>254304.63576158942</v>
      </c>
      <c r="J17" s="123">
        <f>E17*I17</f>
        <v>254304.63576158942</v>
      </c>
      <c r="K17" s="60"/>
      <c r="L17" s="61"/>
      <c r="M17" s="61"/>
      <c r="N17" s="61"/>
      <c r="O17" s="62"/>
    </row>
    <row r="18" spans="1:15" ht="25.8" customHeight="1" x14ac:dyDescent="0.3">
      <c r="A18" s="63"/>
      <c r="B18" s="64"/>
      <c r="C18" s="65"/>
      <c r="D18" s="66"/>
      <c r="E18" s="65"/>
      <c r="F18" s="67" t="s">
        <v>720</v>
      </c>
      <c r="G18" s="67">
        <f>SUM(G2:G17)</f>
        <v>5646556.7947019879</v>
      </c>
      <c r="H18" s="68"/>
      <c r="I18" s="69"/>
      <c r="J18" s="69">
        <f>SUM(J2:J17)</f>
        <v>5646556.7947019879</v>
      </c>
      <c r="K18" s="70">
        <v>2020</v>
      </c>
      <c r="L18" s="70">
        <v>2022</v>
      </c>
      <c r="M18" s="70">
        <v>2024</v>
      </c>
      <c r="N18" s="70">
        <v>2027</v>
      </c>
      <c r="O18" s="70">
        <v>2030</v>
      </c>
    </row>
    <row r="19" spans="1:15" ht="25.8" customHeight="1" x14ac:dyDescent="0.3">
      <c r="A19" s="71"/>
      <c r="B19" s="71"/>
      <c r="C19" s="72"/>
      <c r="D19" s="73"/>
      <c r="E19" s="71"/>
      <c r="F19" s="71"/>
      <c r="G19" s="159">
        <f>+G18/E2</f>
        <v>0.47054639955849897</v>
      </c>
      <c r="H19" s="73"/>
      <c r="I19" s="74" t="s">
        <v>721</v>
      </c>
      <c r="J19" s="159">
        <f>+G18/E2</f>
        <v>0.47054639955849897</v>
      </c>
      <c r="K19" s="159">
        <f>G19+J19*'Düşüş Oranı'!C30</f>
        <v>0.44701907958057396</v>
      </c>
      <c r="L19" s="159">
        <f>K19+K19*'Düşüş Oranı'!D30</f>
        <v>0.42349175960264906</v>
      </c>
      <c r="M19" s="159">
        <f>L19+L19*'Düşüş Oranı'!E30</f>
        <v>0.39525897562913914</v>
      </c>
      <c r="N19" s="159">
        <f>M19+M19*'Düşüş Oranı'!F30</f>
        <v>0.34349887167770426</v>
      </c>
      <c r="O19" s="159">
        <f>N19+N19*'Düşüş Oranı'!G30</f>
        <v>0.29644423172185436</v>
      </c>
    </row>
    <row r="20" spans="1:15" s="168" customFormat="1" ht="34.200000000000003" customHeight="1" x14ac:dyDescent="0.3">
      <c r="A20" s="163"/>
      <c r="B20" s="163"/>
      <c r="C20" s="164"/>
      <c r="D20" s="165"/>
      <c r="E20" s="163"/>
      <c r="F20" s="163"/>
      <c r="G20" s="166"/>
      <c r="H20" s="165"/>
      <c r="I20" s="167"/>
      <c r="J20" s="166"/>
      <c r="K20" s="166"/>
      <c r="L20" s="166"/>
      <c r="M20" s="166"/>
      <c r="N20" s="166"/>
      <c r="O20" s="166"/>
    </row>
    <row r="21" spans="1:15" s="168" customFormat="1" ht="21" customHeight="1" x14ac:dyDescent="0.3">
      <c r="A21" s="163"/>
      <c r="B21" s="171" t="s">
        <v>795</v>
      </c>
      <c r="C21" s="145"/>
      <c r="D21" s="186">
        <v>2019</v>
      </c>
      <c r="E21" s="187"/>
      <c r="F21" s="188"/>
      <c r="G21" s="170">
        <v>2020</v>
      </c>
      <c r="H21" s="170">
        <v>2022</v>
      </c>
      <c r="I21" s="170">
        <v>2024</v>
      </c>
      <c r="J21" s="170">
        <v>2027</v>
      </c>
      <c r="K21" s="170">
        <v>2030</v>
      </c>
      <c r="L21" s="169"/>
    </row>
    <row r="22" spans="1:15" ht="34.799999999999997" customHeight="1" thickBot="1" x14ac:dyDescent="0.35">
      <c r="B22" s="148"/>
      <c r="C22" s="149"/>
      <c r="D22" s="150" t="s">
        <v>794</v>
      </c>
      <c r="E22" s="162" t="s">
        <v>790</v>
      </c>
      <c r="F22" s="150" t="s">
        <v>797</v>
      </c>
      <c r="G22" s="150" t="s">
        <v>799</v>
      </c>
      <c r="H22" s="150" t="s">
        <v>798</v>
      </c>
      <c r="I22" s="150" t="s">
        <v>792</v>
      </c>
      <c r="J22" s="150" t="s">
        <v>793</v>
      </c>
      <c r="K22" s="150" t="s">
        <v>797</v>
      </c>
    </row>
    <row r="23" spans="1:15" ht="18" customHeight="1" thickTop="1" x14ac:dyDescent="0.3">
      <c r="B23" s="147" t="s">
        <v>796</v>
      </c>
      <c r="D23" s="161">
        <f t="shared" ref="D23:D29" si="3">$D$30*E23</f>
        <v>2315088.2858278151</v>
      </c>
      <c r="E23" s="153">
        <v>0.41</v>
      </c>
      <c r="F23" s="161">
        <f>D23/$E$2</f>
        <v>0.1929240238189846</v>
      </c>
      <c r="G23" s="161">
        <f>F23+F23*'Düşüş Oranı'!C23</f>
        <v>0.18351309582781467</v>
      </c>
      <c r="H23" s="161">
        <f>G23+G23*'Düşüş Oranı'!D23</f>
        <v>0.16939670384105965</v>
      </c>
      <c r="I23" s="161">
        <f>H23+H23*'Düşüş Oranı'!E23</f>
        <v>0.15528031185430471</v>
      </c>
      <c r="J23" s="161">
        <f>I23+I23*'Düşüş Oranı'!F23</f>
        <v>0.13175299187637973</v>
      </c>
      <c r="K23" s="161">
        <f>J23+J23*'Düşüş Oranı'!G23</f>
        <v>0.10822567189845478</v>
      </c>
    </row>
    <row r="24" spans="1:15" ht="18" customHeight="1" x14ac:dyDescent="0.3">
      <c r="B24" s="145" t="s">
        <v>788</v>
      </c>
      <c r="D24" s="157">
        <f t="shared" si="3"/>
        <v>621121.24741721863</v>
      </c>
      <c r="E24" s="151">
        <v>0.11</v>
      </c>
      <c r="F24" s="157">
        <f t="shared" ref="F24:F29" si="4">D24/$E$2</f>
        <v>5.1760103951434884E-2</v>
      </c>
      <c r="G24" s="161">
        <f>F24+F24*'Düşüş Oranı'!C24</f>
        <v>5.1760103951434884E-2</v>
      </c>
      <c r="H24" s="161">
        <f>G24+G24*'Düşüş Oranı'!D24</f>
        <v>4.7054639955849902E-2</v>
      </c>
      <c r="I24" s="161">
        <f>H24+H24*'Düşüş Oranı'!E24</f>
        <v>4.7054639955849902E-2</v>
      </c>
      <c r="J24" s="161">
        <f>I24+I24*'Düşüş Oranı'!F24</f>
        <v>3.7643711964679916E-2</v>
      </c>
      <c r="K24" s="161">
        <f>J24+J24*'Düşüş Oranı'!G24</f>
        <v>3.2938247969094933E-2</v>
      </c>
    </row>
    <row r="25" spans="1:15" ht="18" customHeight="1" x14ac:dyDescent="0.3">
      <c r="B25" s="145" t="s">
        <v>789</v>
      </c>
      <c r="D25" s="157">
        <f t="shared" si="3"/>
        <v>338793.40768211929</v>
      </c>
      <c r="E25" s="151">
        <v>0.06</v>
      </c>
      <c r="F25" s="157">
        <f>D25/$E$2</f>
        <v>2.823278397350994E-2</v>
      </c>
      <c r="G25" s="161">
        <f>F25+F25*'Düşüş Oranı'!C25</f>
        <v>2.823278397350994E-2</v>
      </c>
      <c r="H25" s="161">
        <f>G25+G25*'Düşüş Oranı'!D25</f>
        <v>2.823278397350994E-2</v>
      </c>
      <c r="I25" s="161">
        <f>H25+H25*'Düşüş Oranı'!E25</f>
        <v>2.823278397350994E-2</v>
      </c>
      <c r="J25" s="161">
        <f>I25+I25*'Düşüş Oranı'!F25</f>
        <v>2.823278397350994E-2</v>
      </c>
      <c r="K25" s="161">
        <f>J25+J25*'Düşüş Oranı'!G25</f>
        <v>2.823278397350994E-2</v>
      </c>
    </row>
    <row r="26" spans="1:15" ht="18" customHeight="1" x14ac:dyDescent="0.3">
      <c r="B26" s="145" t="s">
        <v>725</v>
      </c>
      <c r="D26" s="157">
        <f t="shared" si="3"/>
        <v>169396.70384105964</v>
      </c>
      <c r="E26" s="151">
        <v>0.03</v>
      </c>
      <c r="F26" s="157">
        <f t="shared" si="4"/>
        <v>1.411639198675497E-2</v>
      </c>
      <c r="G26" s="161">
        <f>F26+F26*'Düşüş Oranı'!C26</f>
        <v>9.4109279911699789E-3</v>
      </c>
      <c r="H26" s="161">
        <f>G26+G26*'Düşüş Oranı'!D26</f>
        <v>9.4109279911699789E-3</v>
      </c>
      <c r="I26" s="161">
        <f>H26+H26*'Düşüş Oranı'!E26</f>
        <v>9.4109279911699789E-3</v>
      </c>
      <c r="J26" s="161">
        <f>I26+I26*'Düşüş Oranı'!F26</f>
        <v>9.4109279911699789E-3</v>
      </c>
      <c r="K26" s="161">
        <f>J26+J26*'Düşüş Oranı'!G26</f>
        <v>9.4109279911699789E-3</v>
      </c>
    </row>
    <row r="27" spans="1:15" ht="18" customHeight="1" x14ac:dyDescent="0.3">
      <c r="B27" s="145" t="s">
        <v>726</v>
      </c>
      <c r="D27" s="157">
        <f t="shared" si="3"/>
        <v>395258.97562913917</v>
      </c>
      <c r="E27" s="151">
        <v>7.0000000000000007E-2</v>
      </c>
      <c r="F27" s="157">
        <f t="shared" si="4"/>
        <v>3.2938247969094933E-2</v>
      </c>
      <c r="G27" s="161">
        <f>F27+F27*'Düşüş Oranı'!C27</f>
        <v>2.823278397350994E-2</v>
      </c>
      <c r="H27" s="161">
        <f>G27+G27*'Düşüş Oranı'!D27</f>
        <v>2.823278397350994E-2</v>
      </c>
      <c r="I27" s="161">
        <f>H27+H27*'Düşüş Oranı'!E27</f>
        <v>2.3527319977924951E-2</v>
      </c>
      <c r="J27" s="161">
        <f>I27+I27*'Düşüş Oranı'!F27</f>
        <v>1.8821855982339958E-2</v>
      </c>
      <c r="K27" s="161">
        <f>J27+J27*'Düşüş Oranı'!G27</f>
        <v>1.8821855982339958E-2</v>
      </c>
    </row>
    <row r="28" spans="1:15" ht="18" customHeight="1" x14ac:dyDescent="0.3">
      <c r="B28" s="145" t="s">
        <v>787</v>
      </c>
      <c r="D28" s="157">
        <f t="shared" si="3"/>
        <v>959914.65509933804</v>
      </c>
      <c r="E28" s="151">
        <v>0.17</v>
      </c>
      <c r="F28" s="157">
        <f t="shared" si="4"/>
        <v>7.9992887924944842E-2</v>
      </c>
      <c r="G28" s="161">
        <f>F28+F28*'Düşüş Oranı'!C28</f>
        <v>7.5287423929359831E-2</v>
      </c>
      <c r="H28" s="161">
        <f>G28+G28*'Düşüş Oranı'!D28</f>
        <v>7.0581959933774835E-2</v>
      </c>
      <c r="I28" s="161">
        <f>H28+H28*'Düşüş Oranı'!E28</f>
        <v>6.5876495938189852E-2</v>
      </c>
      <c r="J28" s="161">
        <f>I28+I28*'Düşüş Oranı'!F28</f>
        <v>5.1760103951434884E-2</v>
      </c>
      <c r="K28" s="161">
        <f>J28+J28*'Düşüş Oranı'!G28</f>
        <v>4.2349175960264898E-2</v>
      </c>
    </row>
    <row r="29" spans="1:15" ht="33" customHeight="1" thickBot="1" x14ac:dyDescent="0.35">
      <c r="B29" s="146" t="s">
        <v>791</v>
      </c>
      <c r="C29" s="154"/>
      <c r="D29" s="158">
        <f t="shared" si="3"/>
        <v>846983.51920529816</v>
      </c>
      <c r="E29" s="152">
        <v>0.15</v>
      </c>
      <c r="F29" s="158">
        <f t="shared" si="4"/>
        <v>7.0581959933774849E-2</v>
      </c>
      <c r="G29" s="158">
        <f>F29+F29*'Düşüş Oranı'!C29</f>
        <v>7.0581959933774849E-2</v>
      </c>
      <c r="H29" s="158">
        <f>G29+G29*'Düşüş Oranı'!D29</f>
        <v>7.0581959933774849E-2</v>
      </c>
      <c r="I29" s="158">
        <f>H29+H29*'Düşüş Oranı'!E29</f>
        <v>6.5876495938189866E-2</v>
      </c>
      <c r="J29" s="158">
        <f>I29+I29*'Düşüş Oranı'!F29</f>
        <v>6.5876495938189866E-2</v>
      </c>
      <c r="K29" s="158">
        <f>J29+J29*'Düşüş Oranı'!G29</f>
        <v>5.646556794701988E-2</v>
      </c>
    </row>
    <row r="30" spans="1:15" ht="18" customHeight="1" thickTop="1" thickBot="1" x14ac:dyDescent="0.35">
      <c r="B30" s="155" t="s">
        <v>729</v>
      </c>
      <c r="C30" s="156"/>
      <c r="D30" s="172">
        <f>G18</f>
        <v>5646556.7947019879</v>
      </c>
      <c r="E30" s="173">
        <f>D30/$D$30</f>
        <v>1</v>
      </c>
      <c r="F30" s="174">
        <f>D30/$E$2</f>
        <v>0.47054639955849897</v>
      </c>
      <c r="G30" s="175">
        <f>SUM(G23:G29)</f>
        <v>0.44701907958057407</v>
      </c>
      <c r="H30" s="175">
        <f t="shared" ref="H30:K30" si="5">SUM(H23:H29)</f>
        <v>0.42349175960264912</v>
      </c>
      <c r="I30" s="175">
        <f t="shared" si="5"/>
        <v>0.39525897562913925</v>
      </c>
      <c r="J30" s="175">
        <f t="shared" si="5"/>
        <v>0.34349887167770432</v>
      </c>
      <c r="K30" s="175">
        <f t="shared" si="5"/>
        <v>0.29644423172185441</v>
      </c>
    </row>
    <row r="31" spans="1:15" ht="25.8" customHeight="1" thickTop="1" thickBot="1" x14ac:dyDescent="0.35">
      <c r="G31" s="182">
        <f>G30*$E$2</f>
        <v>5364228.9549668888</v>
      </c>
      <c r="H31" s="182">
        <f t="shared" ref="H31:K31" si="6">H30*$E$2</f>
        <v>5081901.1152317896</v>
      </c>
      <c r="I31" s="182">
        <f t="shared" si="6"/>
        <v>4743107.7075496707</v>
      </c>
      <c r="J31" s="182">
        <f t="shared" si="6"/>
        <v>4121986.4601324517</v>
      </c>
      <c r="K31" s="182">
        <f t="shared" si="6"/>
        <v>3557330.780662253</v>
      </c>
    </row>
    <row r="32" spans="1:15" ht="25.8" customHeight="1" thickTop="1" x14ac:dyDescent="0.3"/>
  </sheetData>
  <autoFilter ref="A1:J1" xr:uid="{A4E52198-832D-4732-AE85-9917894F5D37}"/>
  <mergeCells count="2">
    <mergeCell ref="K16:O16"/>
    <mergeCell ref="D21:F21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0926-2DA6-46E8-BC74-749EE47F091F}">
  <dimension ref="A1:J62"/>
  <sheetViews>
    <sheetView zoomScaleNormal="100" workbookViewId="0"/>
  </sheetViews>
  <sheetFormatPr defaultColWidth="20.88671875" defaultRowHeight="13.8" x14ac:dyDescent="0.25"/>
  <cols>
    <col min="1" max="1" width="29.44140625" style="105" customWidth="1"/>
    <col min="2" max="3" width="20.88671875" style="2"/>
    <col min="4" max="4" width="14.5546875" style="2" customWidth="1"/>
    <col min="5" max="16384" width="20.88671875" style="2"/>
  </cols>
  <sheetData>
    <row r="1" spans="1:8" ht="14.4" thickBot="1" x14ac:dyDescent="0.3">
      <c r="A1" s="181" t="s">
        <v>803</v>
      </c>
      <c r="B1" s="82">
        <v>2019</v>
      </c>
      <c r="C1" s="82">
        <v>2020</v>
      </c>
      <c r="D1" s="82">
        <v>2022</v>
      </c>
      <c r="E1" s="82">
        <v>2024</v>
      </c>
      <c r="F1" s="82">
        <v>2027</v>
      </c>
      <c r="G1" s="82">
        <v>2030</v>
      </c>
      <c r="H1" s="82">
        <v>2031</v>
      </c>
    </row>
    <row r="2" spans="1:8" ht="14.4" thickTop="1" x14ac:dyDescent="0.25">
      <c r="A2" s="99" t="s">
        <v>784</v>
      </c>
      <c r="B2" s="96">
        <v>0.41</v>
      </c>
      <c r="C2" s="96">
        <v>0.39</v>
      </c>
      <c r="D2" s="96">
        <v>0.36</v>
      </c>
      <c r="E2" s="96">
        <v>0.33</v>
      </c>
      <c r="F2" s="96">
        <v>0.28000000000000003</v>
      </c>
      <c r="G2" s="96">
        <v>0.23</v>
      </c>
      <c r="H2" s="96">
        <v>0.23</v>
      </c>
    </row>
    <row r="3" spans="1:8" x14ac:dyDescent="0.25">
      <c r="A3" s="77" t="s">
        <v>723</v>
      </c>
      <c r="B3" s="78">
        <v>0.11</v>
      </c>
      <c r="C3" s="78">
        <v>0.11</v>
      </c>
      <c r="D3" s="78">
        <v>0.1</v>
      </c>
      <c r="E3" s="78">
        <v>0.1</v>
      </c>
      <c r="F3" s="78">
        <v>0.08</v>
      </c>
      <c r="G3" s="78">
        <v>7.0000000000000007E-2</v>
      </c>
      <c r="H3" s="78">
        <v>7.0000000000000007E-2</v>
      </c>
    </row>
    <row r="4" spans="1:8" x14ac:dyDescent="0.25">
      <c r="A4" s="77" t="s">
        <v>785</v>
      </c>
      <c r="B4" s="78">
        <v>0.06</v>
      </c>
      <c r="C4" s="78">
        <v>0.06</v>
      </c>
      <c r="D4" s="78">
        <v>0.06</v>
      </c>
      <c r="E4" s="78">
        <v>0.06</v>
      </c>
      <c r="F4" s="78">
        <v>0.06</v>
      </c>
      <c r="G4" s="78">
        <v>0.06</v>
      </c>
      <c r="H4" s="78">
        <v>0.06</v>
      </c>
    </row>
    <row r="5" spans="1:8" x14ac:dyDescent="0.25">
      <c r="A5" s="77" t="s">
        <v>725</v>
      </c>
      <c r="B5" s="78">
        <v>0.03</v>
      </c>
      <c r="C5" s="78">
        <v>0.02</v>
      </c>
      <c r="D5" s="78">
        <v>0.02</v>
      </c>
      <c r="E5" s="78">
        <v>0.02</v>
      </c>
      <c r="F5" s="78">
        <v>0.02</v>
      </c>
      <c r="G5" s="78">
        <v>0.02</v>
      </c>
      <c r="H5" s="78">
        <v>0.02</v>
      </c>
    </row>
    <row r="6" spans="1:8" x14ac:dyDescent="0.25">
      <c r="A6" s="77" t="s">
        <v>726</v>
      </c>
      <c r="B6" s="78">
        <v>7.0000000000000007E-2</v>
      </c>
      <c r="C6" s="78">
        <v>0.06</v>
      </c>
      <c r="D6" s="78">
        <v>0.06</v>
      </c>
      <c r="E6" s="78">
        <v>0.05</v>
      </c>
      <c r="F6" s="78">
        <v>0.04</v>
      </c>
      <c r="G6" s="78">
        <v>0.04</v>
      </c>
      <c r="H6" s="78">
        <v>0.04</v>
      </c>
    </row>
    <row r="7" spans="1:8" x14ac:dyDescent="0.25">
      <c r="A7" s="77" t="s">
        <v>727</v>
      </c>
      <c r="B7" s="78">
        <v>0.17</v>
      </c>
      <c r="C7" s="78">
        <v>0.16</v>
      </c>
      <c r="D7" s="78">
        <v>0.15</v>
      </c>
      <c r="E7" s="78">
        <v>0.14000000000000001</v>
      </c>
      <c r="F7" s="78">
        <v>0.11</v>
      </c>
      <c r="G7" s="78">
        <v>0.09</v>
      </c>
      <c r="H7" s="78">
        <v>0.09</v>
      </c>
    </row>
    <row r="8" spans="1:8" x14ac:dyDescent="0.25">
      <c r="A8" s="77" t="s">
        <v>728</v>
      </c>
      <c r="B8" s="78">
        <v>0.15</v>
      </c>
      <c r="C8" s="78">
        <v>0.15</v>
      </c>
      <c r="D8" s="78">
        <v>0.15</v>
      </c>
      <c r="E8" s="78">
        <v>0.14000000000000001</v>
      </c>
      <c r="F8" s="78">
        <v>0.14000000000000001</v>
      </c>
      <c r="G8" s="78">
        <v>0.12</v>
      </c>
      <c r="H8" s="78">
        <v>0.12</v>
      </c>
    </row>
    <row r="9" spans="1:8" x14ac:dyDescent="0.25">
      <c r="A9" s="79" t="s">
        <v>729</v>
      </c>
      <c r="B9" s="80">
        <f t="shared" ref="B9:H9" si="0">SUM(B2:B8)</f>
        <v>1.0000000000000002</v>
      </c>
      <c r="C9" s="80">
        <f t="shared" si="0"/>
        <v>0.95000000000000018</v>
      </c>
      <c r="D9" s="80">
        <f t="shared" si="0"/>
        <v>0.90000000000000013</v>
      </c>
      <c r="E9" s="80">
        <f t="shared" si="0"/>
        <v>0.84000000000000008</v>
      </c>
      <c r="F9" s="80">
        <f t="shared" si="0"/>
        <v>0.73000000000000009</v>
      </c>
      <c r="G9" s="80">
        <f t="shared" si="0"/>
        <v>0.63</v>
      </c>
      <c r="H9" s="80">
        <f t="shared" si="0"/>
        <v>0.63</v>
      </c>
    </row>
    <row r="11" spans="1:8" ht="14.4" thickBot="1" x14ac:dyDescent="0.3">
      <c r="A11" s="81"/>
      <c r="B11" s="82">
        <f>100*B9</f>
        <v>100.00000000000003</v>
      </c>
      <c r="C11" s="82">
        <f t="shared" ref="C11:H11" si="1">100*C9</f>
        <v>95.000000000000014</v>
      </c>
      <c r="D11" s="82">
        <f t="shared" si="1"/>
        <v>90.000000000000014</v>
      </c>
      <c r="E11" s="82">
        <f t="shared" si="1"/>
        <v>84.000000000000014</v>
      </c>
      <c r="F11" s="82">
        <f t="shared" si="1"/>
        <v>73.000000000000014</v>
      </c>
      <c r="G11" s="82">
        <f t="shared" si="1"/>
        <v>63</v>
      </c>
      <c r="H11" s="82">
        <f t="shared" si="1"/>
        <v>63</v>
      </c>
    </row>
    <row r="12" spans="1:8" ht="15" thickTop="1" thickBot="1" x14ac:dyDescent="0.3">
      <c r="A12" s="83"/>
      <c r="B12" s="84">
        <v>2019</v>
      </c>
      <c r="C12" s="84">
        <v>2020</v>
      </c>
      <c r="D12" s="84">
        <v>2022</v>
      </c>
      <c r="E12" s="84">
        <v>2024</v>
      </c>
      <c r="F12" s="84">
        <v>2027</v>
      </c>
      <c r="G12" s="84">
        <v>2030</v>
      </c>
      <c r="H12" s="84">
        <v>2031</v>
      </c>
    </row>
    <row r="13" spans="1:8" ht="15.6" customHeight="1" thickTop="1" x14ac:dyDescent="0.25">
      <c r="A13" s="85" t="s">
        <v>722</v>
      </c>
      <c r="B13" s="86">
        <f t="shared" ref="B13:H15" si="2">+$B$11*B2</f>
        <v>41.000000000000007</v>
      </c>
      <c r="C13" s="86">
        <f t="shared" si="2"/>
        <v>39.000000000000014</v>
      </c>
      <c r="D13" s="86">
        <f t="shared" si="2"/>
        <v>36.000000000000007</v>
      </c>
      <c r="E13" s="86">
        <f t="shared" si="2"/>
        <v>33.000000000000014</v>
      </c>
      <c r="F13" s="86">
        <f t="shared" si="2"/>
        <v>28.000000000000011</v>
      </c>
      <c r="G13" s="86">
        <f t="shared" si="2"/>
        <v>23.000000000000007</v>
      </c>
      <c r="H13" s="86">
        <f t="shared" si="2"/>
        <v>23.000000000000007</v>
      </c>
    </row>
    <row r="14" spans="1:8" x14ac:dyDescent="0.25">
      <c r="A14" s="87" t="s">
        <v>723</v>
      </c>
      <c r="B14" s="86">
        <f t="shared" si="2"/>
        <v>11.000000000000004</v>
      </c>
      <c r="C14" s="86">
        <f t="shared" si="2"/>
        <v>11.000000000000004</v>
      </c>
      <c r="D14" s="86">
        <f t="shared" si="2"/>
        <v>10.000000000000004</v>
      </c>
      <c r="E14" s="86">
        <f t="shared" si="2"/>
        <v>10.000000000000004</v>
      </c>
      <c r="F14" s="86">
        <f t="shared" si="2"/>
        <v>8.0000000000000018</v>
      </c>
      <c r="G14" s="86">
        <f t="shared" si="2"/>
        <v>7.0000000000000027</v>
      </c>
      <c r="H14" s="86">
        <f t="shared" si="2"/>
        <v>7.0000000000000027</v>
      </c>
    </row>
    <row r="15" spans="1:8" x14ac:dyDescent="0.25">
      <c r="A15" s="87" t="s">
        <v>724</v>
      </c>
      <c r="B15" s="86">
        <f>+$B$11*B4</f>
        <v>6.0000000000000018</v>
      </c>
      <c r="C15" s="86">
        <f t="shared" si="2"/>
        <v>6.0000000000000018</v>
      </c>
      <c r="D15" s="86">
        <f t="shared" si="2"/>
        <v>6.0000000000000018</v>
      </c>
      <c r="E15" s="86">
        <f t="shared" si="2"/>
        <v>6.0000000000000018</v>
      </c>
      <c r="F15" s="86">
        <f t="shared" si="2"/>
        <v>6.0000000000000018</v>
      </c>
      <c r="G15" s="86">
        <f t="shared" si="2"/>
        <v>6.0000000000000018</v>
      </c>
      <c r="H15" s="86">
        <f t="shared" si="2"/>
        <v>6.0000000000000018</v>
      </c>
    </row>
    <row r="16" spans="1:8" x14ac:dyDescent="0.25">
      <c r="A16" s="87" t="s">
        <v>725</v>
      </c>
      <c r="B16" s="86">
        <f t="shared" ref="B16:H19" si="3">+$B$11*B5</f>
        <v>3.0000000000000009</v>
      </c>
      <c r="C16" s="86">
        <f t="shared" si="3"/>
        <v>2.0000000000000004</v>
      </c>
      <c r="D16" s="86">
        <f t="shared" si="3"/>
        <v>2.0000000000000004</v>
      </c>
      <c r="E16" s="86">
        <f t="shared" si="3"/>
        <v>2.0000000000000004</v>
      </c>
      <c r="F16" s="86">
        <f t="shared" si="3"/>
        <v>2.0000000000000004</v>
      </c>
      <c r="G16" s="86">
        <f t="shared" si="3"/>
        <v>2.0000000000000004</v>
      </c>
      <c r="H16" s="86">
        <f t="shared" si="3"/>
        <v>2.0000000000000004</v>
      </c>
    </row>
    <row r="17" spans="1:10" x14ac:dyDescent="0.25">
      <c r="A17" s="87" t="s">
        <v>726</v>
      </c>
      <c r="B17" s="86">
        <f t="shared" si="3"/>
        <v>7.0000000000000027</v>
      </c>
      <c r="C17" s="86">
        <f t="shared" si="3"/>
        <v>6.0000000000000018</v>
      </c>
      <c r="D17" s="86">
        <f t="shared" si="3"/>
        <v>6.0000000000000018</v>
      </c>
      <c r="E17" s="86">
        <f t="shared" si="3"/>
        <v>5.0000000000000018</v>
      </c>
      <c r="F17" s="86">
        <f t="shared" si="3"/>
        <v>4.0000000000000009</v>
      </c>
      <c r="G17" s="86">
        <f t="shared" si="3"/>
        <v>4.0000000000000009</v>
      </c>
      <c r="H17" s="86">
        <f t="shared" si="3"/>
        <v>4.0000000000000009</v>
      </c>
    </row>
    <row r="18" spans="1:10" x14ac:dyDescent="0.25">
      <c r="A18" s="87" t="s">
        <v>727</v>
      </c>
      <c r="B18" s="86">
        <f t="shared" si="3"/>
        <v>17.000000000000007</v>
      </c>
      <c r="C18" s="86">
        <f t="shared" si="3"/>
        <v>16.000000000000004</v>
      </c>
      <c r="D18" s="86">
        <f t="shared" si="3"/>
        <v>15.000000000000004</v>
      </c>
      <c r="E18" s="86">
        <f t="shared" si="3"/>
        <v>14.000000000000005</v>
      </c>
      <c r="F18" s="86">
        <f t="shared" si="3"/>
        <v>11.000000000000004</v>
      </c>
      <c r="G18" s="86">
        <f t="shared" si="3"/>
        <v>9.0000000000000018</v>
      </c>
      <c r="H18" s="86">
        <f t="shared" si="3"/>
        <v>9.0000000000000018</v>
      </c>
    </row>
    <row r="19" spans="1:10" ht="14.4" thickBot="1" x14ac:dyDescent="0.3">
      <c r="A19" s="88" t="s">
        <v>728</v>
      </c>
      <c r="B19" s="89">
        <f t="shared" si="3"/>
        <v>15.000000000000004</v>
      </c>
      <c r="C19" s="89">
        <f t="shared" si="3"/>
        <v>15.000000000000004</v>
      </c>
      <c r="D19" s="89">
        <f t="shared" si="3"/>
        <v>15.000000000000004</v>
      </c>
      <c r="E19" s="89">
        <f t="shared" si="3"/>
        <v>14.000000000000005</v>
      </c>
      <c r="F19" s="89">
        <f t="shared" si="3"/>
        <v>14.000000000000005</v>
      </c>
      <c r="G19" s="89">
        <f t="shared" si="3"/>
        <v>12.000000000000004</v>
      </c>
      <c r="H19" s="89">
        <f t="shared" si="3"/>
        <v>12.000000000000004</v>
      </c>
    </row>
    <row r="20" spans="1:10" ht="15" thickTop="1" thickBot="1" x14ac:dyDescent="0.3">
      <c r="A20" s="90" t="s">
        <v>729</v>
      </c>
      <c r="B20" s="91">
        <f>SUM(B13:B19)</f>
        <v>100.00000000000003</v>
      </c>
      <c r="C20" s="91">
        <f t="shared" ref="C20:H20" si="4">SUM(C13:C19)</f>
        <v>95.000000000000014</v>
      </c>
      <c r="D20" s="91">
        <f t="shared" si="4"/>
        <v>90.000000000000014</v>
      </c>
      <c r="E20" s="91">
        <f t="shared" si="4"/>
        <v>84.000000000000014</v>
      </c>
      <c r="F20" s="91">
        <f t="shared" si="4"/>
        <v>73.000000000000014</v>
      </c>
      <c r="G20" s="91">
        <f t="shared" si="4"/>
        <v>63.000000000000014</v>
      </c>
      <c r="H20" s="91">
        <f t="shared" si="4"/>
        <v>63.000000000000014</v>
      </c>
    </row>
    <row r="21" spans="1:10" ht="15" thickTop="1" thickBot="1" x14ac:dyDescent="0.3">
      <c r="A21" s="92"/>
      <c r="B21" s="93"/>
      <c r="C21" s="93"/>
      <c r="D21" s="93"/>
      <c r="E21" s="93"/>
      <c r="F21" s="93"/>
      <c r="G21" s="93"/>
      <c r="H21" s="93"/>
      <c r="I21" s="93"/>
      <c r="J21" s="93"/>
    </row>
    <row r="22" spans="1:10" ht="15" thickTop="1" thickBot="1" x14ac:dyDescent="0.3">
      <c r="A22" s="134" t="s">
        <v>730</v>
      </c>
      <c r="B22" s="135">
        <v>2019</v>
      </c>
      <c r="C22" s="135">
        <v>2020</v>
      </c>
      <c r="D22" s="135">
        <v>2022</v>
      </c>
      <c r="E22" s="135">
        <v>2024</v>
      </c>
      <c r="F22" s="135">
        <v>2027</v>
      </c>
      <c r="G22" s="135">
        <v>2030</v>
      </c>
      <c r="H22" s="135">
        <v>2031</v>
      </c>
      <c r="I22" s="84">
        <v>2032</v>
      </c>
      <c r="J22" s="84">
        <v>2033</v>
      </c>
    </row>
    <row r="23" spans="1:10" ht="18" customHeight="1" thickTop="1" x14ac:dyDescent="0.25">
      <c r="A23" s="145" t="s">
        <v>722</v>
      </c>
      <c r="B23" s="136"/>
      <c r="C23" s="137">
        <f t="shared" ref="C23:H30" si="5">+C13/B13-1</f>
        <v>-4.878048780487787E-2</v>
      </c>
      <c r="D23" s="137">
        <f t="shared" si="5"/>
        <v>-7.6923076923077094E-2</v>
      </c>
      <c r="E23" s="137">
        <f t="shared" si="5"/>
        <v>-8.3333333333333148E-2</v>
      </c>
      <c r="F23" s="137">
        <f t="shared" si="5"/>
        <v>-0.1515151515151516</v>
      </c>
      <c r="G23" s="137">
        <f t="shared" si="5"/>
        <v>-0.1785714285714286</v>
      </c>
      <c r="H23" s="137">
        <f t="shared" si="5"/>
        <v>0</v>
      </c>
      <c r="I23" s="95"/>
      <c r="J23" s="95"/>
    </row>
    <row r="24" spans="1:10" x14ac:dyDescent="0.25">
      <c r="A24" s="145" t="s">
        <v>723</v>
      </c>
      <c r="B24" s="136"/>
      <c r="C24" s="138">
        <f t="shared" si="5"/>
        <v>0</v>
      </c>
      <c r="D24" s="138">
        <f t="shared" si="5"/>
        <v>-9.0909090909090828E-2</v>
      </c>
      <c r="E24" s="138">
        <f t="shared" si="5"/>
        <v>0</v>
      </c>
      <c r="F24" s="138">
        <f t="shared" si="5"/>
        <v>-0.20000000000000007</v>
      </c>
      <c r="G24" s="138">
        <f t="shared" si="5"/>
        <v>-0.12499999999999989</v>
      </c>
      <c r="H24" s="138">
        <f t="shared" si="5"/>
        <v>0</v>
      </c>
      <c r="I24" s="96"/>
      <c r="J24" s="96"/>
    </row>
    <row r="25" spans="1:10" x14ac:dyDescent="0.25">
      <c r="A25" s="145" t="s">
        <v>724</v>
      </c>
      <c r="B25" s="136"/>
      <c r="C25" s="138">
        <f t="shared" si="5"/>
        <v>0</v>
      </c>
      <c r="D25" s="138">
        <f t="shared" si="5"/>
        <v>0</v>
      </c>
      <c r="E25" s="138">
        <f t="shared" si="5"/>
        <v>0</v>
      </c>
      <c r="F25" s="138">
        <f t="shared" si="5"/>
        <v>0</v>
      </c>
      <c r="G25" s="138">
        <f t="shared" si="5"/>
        <v>0</v>
      </c>
      <c r="H25" s="138">
        <f t="shared" si="5"/>
        <v>0</v>
      </c>
      <c r="I25" s="96"/>
      <c r="J25" s="96"/>
    </row>
    <row r="26" spans="1:10" x14ac:dyDescent="0.25">
      <c r="A26" s="145" t="s">
        <v>725</v>
      </c>
      <c r="B26" s="139"/>
      <c r="C26" s="138">
        <f>+C16/B16-1</f>
        <v>-0.33333333333333337</v>
      </c>
      <c r="D26" s="138">
        <f t="shared" si="5"/>
        <v>0</v>
      </c>
      <c r="E26" s="138">
        <f t="shared" si="5"/>
        <v>0</v>
      </c>
      <c r="F26" s="138">
        <f t="shared" si="5"/>
        <v>0</v>
      </c>
      <c r="G26" s="138">
        <f t="shared" si="5"/>
        <v>0</v>
      </c>
      <c r="H26" s="138">
        <f t="shared" si="5"/>
        <v>0</v>
      </c>
      <c r="I26" s="78"/>
      <c r="J26" s="78"/>
    </row>
    <row r="27" spans="1:10" x14ac:dyDescent="0.25">
      <c r="A27" s="145" t="s">
        <v>726</v>
      </c>
      <c r="B27" s="139"/>
      <c r="C27" s="138">
        <f t="shared" si="5"/>
        <v>-0.1428571428571429</v>
      </c>
      <c r="D27" s="138">
        <f>+D17/C17-1</f>
        <v>0</v>
      </c>
      <c r="E27" s="138">
        <f>+E17/D17-1</f>
        <v>-0.16666666666666663</v>
      </c>
      <c r="F27" s="138">
        <f t="shared" si="5"/>
        <v>-0.20000000000000007</v>
      </c>
      <c r="G27" s="138">
        <f t="shared" si="5"/>
        <v>0</v>
      </c>
      <c r="H27" s="138">
        <f t="shared" si="5"/>
        <v>0</v>
      </c>
      <c r="I27" s="78"/>
      <c r="J27" s="78"/>
    </row>
    <row r="28" spans="1:10" ht="26.4" x14ac:dyDescent="0.25">
      <c r="A28" s="145" t="s">
        <v>787</v>
      </c>
      <c r="B28" s="139"/>
      <c r="C28" s="138">
        <f t="shared" si="5"/>
        <v>-5.8823529411764941E-2</v>
      </c>
      <c r="D28" s="138">
        <f t="shared" si="5"/>
        <v>-6.25E-2</v>
      </c>
      <c r="E28" s="138">
        <f t="shared" si="5"/>
        <v>-6.6666666666666541E-2</v>
      </c>
      <c r="F28" s="138">
        <f t="shared" si="5"/>
        <v>-0.2142857142857143</v>
      </c>
      <c r="G28" s="138">
        <f t="shared" si="5"/>
        <v>-0.18181818181818188</v>
      </c>
      <c r="H28" s="138">
        <f t="shared" si="5"/>
        <v>0</v>
      </c>
      <c r="I28" s="78"/>
      <c r="J28" s="78"/>
    </row>
    <row r="29" spans="1:10" ht="27" thickBot="1" x14ac:dyDescent="0.3">
      <c r="A29" s="146" t="s">
        <v>786</v>
      </c>
      <c r="B29" s="140"/>
      <c r="C29" s="141">
        <f t="shared" si="5"/>
        <v>0</v>
      </c>
      <c r="D29" s="141">
        <f>+D19/C19-1</f>
        <v>0</v>
      </c>
      <c r="E29" s="141">
        <f t="shared" si="5"/>
        <v>-6.6666666666666541E-2</v>
      </c>
      <c r="F29" s="141">
        <f t="shared" si="5"/>
        <v>0</v>
      </c>
      <c r="G29" s="141">
        <f t="shared" si="5"/>
        <v>-0.1428571428571429</v>
      </c>
      <c r="H29" s="141">
        <f t="shared" si="5"/>
        <v>0</v>
      </c>
      <c r="I29" s="97">
        <f>H29-H29*0.21</f>
        <v>0</v>
      </c>
      <c r="J29" s="97">
        <f>I29-I29*0.21</f>
        <v>0</v>
      </c>
    </row>
    <row r="30" spans="1:10" ht="15" thickTop="1" thickBot="1" x14ac:dyDescent="0.3">
      <c r="A30" s="142" t="s">
        <v>729</v>
      </c>
      <c r="B30" s="143"/>
      <c r="C30" s="144">
        <f>+C20/B20-1</f>
        <v>-5.0000000000000155E-2</v>
      </c>
      <c r="D30" s="144">
        <f t="shared" si="5"/>
        <v>-5.2631578947368363E-2</v>
      </c>
      <c r="E30" s="144">
        <f t="shared" si="5"/>
        <v>-6.6666666666666652E-2</v>
      </c>
      <c r="F30" s="144">
        <f t="shared" si="5"/>
        <v>-0.13095238095238093</v>
      </c>
      <c r="G30" s="144">
        <f t="shared" si="5"/>
        <v>-0.13698630136986301</v>
      </c>
      <c r="H30" s="144">
        <f>+H20/G20-1</f>
        <v>0</v>
      </c>
      <c r="I30" s="98">
        <f>H30-H30*0.21</f>
        <v>0</v>
      </c>
      <c r="J30" s="98">
        <f>I30-I30*0.21</f>
        <v>0</v>
      </c>
    </row>
    <row r="31" spans="1:10" ht="14.4" thickTop="1" x14ac:dyDescent="0.25">
      <c r="A31" s="99"/>
      <c r="B31" s="94"/>
      <c r="C31" s="96"/>
      <c r="D31" s="96"/>
      <c r="E31" s="96"/>
      <c r="F31" s="100"/>
      <c r="G31" s="100"/>
    </row>
    <row r="32" spans="1:10" x14ac:dyDescent="0.25">
      <c r="A32" s="101"/>
      <c r="B32" s="102">
        <v>2015</v>
      </c>
      <c r="C32" s="102">
        <v>2016</v>
      </c>
      <c r="D32" s="102">
        <v>2017</v>
      </c>
      <c r="E32" s="102">
        <v>2018</v>
      </c>
    </row>
    <row r="33" spans="1:5" x14ac:dyDescent="0.25">
      <c r="A33" s="103" t="s">
        <v>731</v>
      </c>
      <c r="B33" s="104">
        <v>2.72</v>
      </c>
      <c r="C33" s="104">
        <v>3.0211999999999999</v>
      </c>
      <c r="D33" s="104">
        <v>3.6476999999999999</v>
      </c>
      <c r="E33" s="104">
        <v>4.0185000000000004</v>
      </c>
    </row>
    <row r="34" spans="1:5" x14ac:dyDescent="0.25">
      <c r="A34" s="103" t="s">
        <v>732</v>
      </c>
      <c r="B34" s="104">
        <v>1.1105</v>
      </c>
      <c r="C34" s="104">
        <v>1.1068</v>
      </c>
      <c r="D34" s="104">
        <v>1.1286</v>
      </c>
      <c r="E34" s="104">
        <v>1.2166999999999999</v>
      </c>
    </row>
    <row r="36" spans="1:5" ht="14.4" thickBot="1" x14ac:dyDescent="0.3">
      <c r="A36" s="2"/>
    </row>
    <row r="37" spans="1:5" ht="14.4" thickBot="1" x14ac:dyDescent="0.3">
      <c r="A37" s="127" t="s">
        <v>740</v>
      </c>
      <c r="B37" s="127" t="s">
        <v>741</v>
      </c>
      <c r="C37" s="125" t="s">
        <v>780</v>
      </c>
      <c r="D37" s="125" t="s">
        <v>781</v>
      </c>
      <c r="E37" s="125" t="s">
        <v>742</v>
      </c>
    </row>
    <row r="38" spans="1:5" ht="14.4" thickBot="1" x14ac:dyDescent="0.3">
      <c r="A38" s="127">
        <v>2020</v>
      </c>
      <c r="B38" s="127" t="s">
        <v>743</v>
      </c>
      <c r="C38" s="124" t="s">
        <v>744</v>
      </c>
      <c r="D38" s="124">
        <v>7.54</v>
      </c>
      <c r="E38" s="126">
        <v>2.4500000000000001E-2</v>
      </c>
    </row>
    <row r="39" spans="1:5" ht="14.4" thickBot="1" x14ac:dyDescent="0.3">
      <c r="A39" s="127">
        <v>2020</v>
      </c>
      <c r="B39" s="127" t="s">
        <v>745</v>
      </c>
      <c r="C39" s="124" t="s">
        <v>746</v>
      </c>
      <c r="D39" s="124">
        <v>7.54</v>
      </c>
      <c r="E39" s="126">
        <v>2.4500000000000001E-2</v>
      </c>
    </row>
    <row r="40" spans="1:5" ht="14.4" thickBot="1" x14ac:dyDescent="0.3">
      <c r="A40" s="127">
        <v>2020</v>
      </c>
      <c r="B40" s="127" t="s">
        <v>747</v>
      </c>
      <c r="C40" s="124" t="s">
        <v>748</v>
      </c>
      <c r="D40" s="124">
        <v>7.69</v>
      </c>
      <c r="E40" s="126">
        <v>4.48E-2</v>
      </c>
    </row>
    <row r="41" spans="1:5" ht="14.4" thickBot="1" x14ac:dyDescent="0.3">
      <c r="A41" s="127">
        <v>2020</v>
      </c>
      <c r="B41" s="127" t="s">
        <v>749</v>
      </c>
      <c r="C41" s="124" t="s">
        <v>750</v>
      </c>
      <c r="D41" s="124">
        <v>7.83</v>
      </c>
      <c r="E41" s="126">
        <v>6.3899999999999998E-2</v>
      </c>
    </row>
    <row r="42" spans="1:5" ht="14.4" thickBot="1" x14ac:dyDescent="0.3">
      <c r="A42" s="127">
        <v>2021</v>
      </c>
      <c r="B42" s="127" t="s">
        <v>751</v>
      </c>
      <c r="C42" s="124" t="s">
        <v>752</v>
      </c>
      <c r="D42" s="124">
        <v>7.87</v>
      </c>
      <c r="E42" s="126">
        <v>6.93E-2</v>
      </c>
    </row>
    <row r="43" spans="1:5" ht="14.4" thickBot="1" x14ac:dyDescent="0.3">
      <c r="A43" s="127">
        <v>2021</v>
      </c>
      <c r="B43" s="127" t="s">
        <v>753</v>
      </c>
      <c r="C43" s="124" t="s">
        <v>754</v>
      </c>
      <c r="D43" s="124">
        <v>7.71</v>
      </c>
      <c r="E43" s="126">
        <v>4.7600000000000003E-2</v>
      </c>
    </row>
    <row r="44" spans="1:5" ht="14.4" thickBot="1" x14ac:dyDescent="0.3">
      <c r="A44" s="127">
        <v>2021</v>
      </c>
      <c r="B44" s="127" t="s">
        <v>755</v>
      </c>
      <c r="C44" s="124" t="s">
        <v>756</v>
      </c>
      <c r="D44" s="124">
        <v>7.86</v>
      </c>
      <c r="E44" s="126">
        <v>6.7900000000000002E-2</v>
      </c>
    </row>
    <row r="45" spans="1:5" ht="14.4" thickBot="1" x14ac:dyDescent="0.3">
      <c r="A45" s="127">
        <v>2021</v>
      </c>
      <c r="B45" s="127" t="s">
        <v>757</v>
      </c>
      <c r="C45" s="124" t="s">
        <v>758</v>
      </c>
      <c r="D45" s="124">
        <v>8.02</v>
      </c>
      <c r="E45" s="126">
        <v>8.9700000000000002E-2</v>
      </c>
    </row>
    <row r="46" spans="1:5" ht="14.4" thickBot="1" x14ac:dyDescent="0.3">
      <c r="A46" s="127">
        <v>2021</v>
      </c>
      <c r="B46" s="127" t="s">
        <v>759</v>
      </c>
      <c r="C46" s="124" t="s">
        <v>760</v>
      </c>
      <c r="D46" s="124">
        <v>8.18</v>
      </c>
      <c r="E46" s="126">
        <v>0.1114</v>
      </c>
    </row>
    <row r="47" spans="1:5" ht="14.4" thickBot="1" x14ac:dyDescent="0.3">
      <c r="A47" s="125">
        <v>2021</v>
      </c>
      <c r="B47" s="125" t="s">
        <v>761</v>
      </c>
      <c r="C47" s="124" t="s">
        <v>762</v>
      </c>
      <c r="D47" s="124">
        <v>8.23</v>
      </c>
      <c r="E47" s="126">
        <v>0.1182</v>
      </c>
    </row>
    <row r="48" spans="1:5" ht="14.4" thickBot="1" x14ac:dyDescent="0.3">
      <c r="A48" s="125">
        <v>2021</v>
      </c>
      <c r="B48" s="125" t="s">
        <v>763</v>
      </c>
      <c r="C48" s="124" t="s">
        <v>764</v>
      </c>
      <c r="D48" s="124">
        <v>8.39</v>
      </c>
      <c r="E48" s="126">
        <v>0.1399</v>
      </c>
    </row>
    <row r="49" spans="1:5" ht="14.4" thickBot="1" x14ac:dyDescent="0.3">
      <c r="A49" s="125">
        <v>2021</v>
      </c>
      <c r="B49" s="125" t="s">
        <v>765</v>
      </c>
      <c r="C49" s="124" t="s">
        <v>766</v>
      </c>
      <c r="D49" s="124">
        <v>8.4600000000000009</v>
      </c>
      <c r="E49" s="126">
        <v>0.14949999999999999</v>
      </c>
    </row>
    <row r="50" spans="1:5" ht="14.4" thickBot="1" x14ac:dyDescent="0.3">
      <c r="A50" s="125">
        <v>2021</v>
      </c>
      <c r="B50" s="125" t="s">
        <v>743</v>
      </c>
      <c r="C50" s="124" t="s">
        <v>767</v>
      </c>
      <c r="D50" s="124">
        <v>8.43</v>
      </c>
      <c r="E50" s="126">
        <v>0.1454</v>
      </c>
    </row>
    <row r="51" spans="1:5" ht="14.4" thickBot="1" x14ac:dyDescent="0.3">
      <c r="A51" s="125">
        <v>2021</v>
      </c>
      <c r="B51" s="125" t="s">
        <v>745</v>
      </c>
      <c r="C51" s="124" t="s">
        <v>768</v>
      </c>
      <c r="D51" s="124">
        <v>8.26</v>
      </c>
      <c r="E51" s="126">
        <v>0.12230000000000001</v>
      </c>
    </row>
    <row r="52" spans="1:5" ht="14.4" thickBot="1" x14ac:dyDescent="0.3">
      <c r="A52" s="125">
        <v>2021</v>
      </c>
      <c r="B52" s="125" t="s">
        <v>747</v>
      </c>
      <c r="C52" s="124" t="s">
        <v>769</v>
      </c>
      <c r="D52" s="124">
        <v>8.43</v>
      </c>
      <c r="E52" s="126">
        <v>0.1454</v>
      </c>
    </row>
    <row r="53" spans="1:5" ht="14.4" thickBot="1" x14ac:dyDescent="0.3">
      <c r="A53" s="125">
        <v>2021</v>
      </c>
      <c r="B53" s="125" t="s">
        <v>749</v>
      </c>
      <c r="C53" s="124" t="s">
        <v>770</v>
      </c>
      <c r="D53" s="124">
        <v>8.36</v>
      </c>
      <c r="E53" s="126">
        <v>0.13589999999999999</v>
      </c>
    </row>
    <row r="54" spans="1:5" ht="14.4" thickBot="1" x14ac:dyDescent="0.3">
      <c r="A54" s="125">
        <v>2022</v>
      </c>
      <c r="B54" s="125" t="s">
        <v>751</v>
      </c>
      <c r="C54" s="124" t="s">
        <v>771</v>
      </c>
      <c r="D54" s="124">
        <v>8.19</v>
      </c>
      <c r="E54" s="126">
        <v>0.1128</v>
      </c>
    </row>
    <row r="55" spans="1:5" ht="14.4" thickBot="1" x14ac:dyDescent="0.3">
      <c r="A55" s="125">
        <v>2022</v>
      </c>
      <c r="B55" s="125" t="s">
        <v>753</v>
      </c>
      <c r="C55" s="124" t="s">
        <v>772</v>
      </c>
      <c r="D55" s="124">
        <v>8.0299999999999994</v>
      </c>
      <c r="E55" s="126">
        <v>9.0999999999999998E-2</v>
      </c>
    </row>
    <row r="56" spans="1:5" ht="14.4" thickBot="1" x14ac:dyDescent="0.3">
      <c r="A56" s="125">
        <v>2022</v>
      </c>
      <c r="B56" s="125" t="s">
        <v>755</v>
      </c>
      <c r="C56" s="124" t="s">
        <v>773</v>
      </c>
      <c r="D56" s="124">
        <v>8.19</v>
      </c>
      <c r="E56" s="126">
        <v>0.1128</v>
      </c>
    </row>
    <row r="57" spans="1:5" ht="14.4" thickBot="1" x14ac:dyDescent="0.3">
      <c r="A57" s="125">
        <v>2022</v>
      </c>
      <c r="B57" s="125" t="s">
        <v>757</v>
      </c>
      <c r="C57" s="124" t="s">
        <v>774</v>
      </c>
      <c r="D57" s="124">
        <v>8.35</v>
      </c>
      <c r="E57" s="126">
        <v>0.13450000000000001</v>
      </c>
    </row>
    <row r="58" spans="1:5" ht="14.4" thickBot="1" x14ac:dyDescent="0.3">
      <c r="A58" s="125">
        <v>2022</v>
      </c>
      <c r="B58" s="125" t="s">
        <v>759</v>
      </c>
      <c r="C58" s="124" t="s">
        <v>775</v>
      </c>
      <c r="D58" s="124">
        <v>8.52</v>
      </c>
      <c r="E58" s="126">
        <v>0.15759999999999999</v>
      </c>
    </row>
    <row r="59" spans="1:5" ht="14.4" thickBot="1" x14ac:dyDescent="0.3">
      <c r="A59" s="125">
        <v>2022</v>
      </c>
      <c r="B59" s="125" t="s">
        <v>761</v>
      </c>
      <c r="C59" s="124" t="s">
        <v>776</v>
      </c>
      <c r="D59" s="124">
        <v>8.39</v>
      </c>
      <c r="E59" s="126">
        <v>0.1399</v>
      </c>
    </row>
    <row r="60" spans="1:5" ht="14.4" thickBot="1" x14ac:dyDescent="0.3">
      <c r="A60" s="125">
        <v>2022</v>
      </c>
      <c r="B60" s="125" t="s">
        <v>763</v>
      </c>
      <c r="C60" s="124" t="s">
        <v>777</v>
      </c>
      <c r="D60" s="124">
        <v>8.51</v>
      </c>
      <c r="E60" s="126">
        <v>0.15629999999999999</v>
      </c>
    </row>
    <row r="61" spans="1:5" ht="14.4" thickBot="1" x14ac:dyDescent="0.3">
      <c r="A61" s="125">
        <v>2022</v>
      </c>
      <c r="B61" s="125" t="s">
        <v>765</v>
      </c>
      <c r="C61" s="124" t="s">
        <v>778</v>
      </c>
      <c r="D61" s="124">
        <v>8.34</v>
      </c>
      <c r="E61" s="126">
        <v>0.13320000000000001</v>
      </c>
    </row>
    <row r="62" spans="1:5" ht="14.4" thickBot="1" x14ac:dyDescent="0.3">
      <c r="A62" s="125">
        <v>2022</v>
      </c>
      <c r="B62" s="125" t="s">
        <v>743</v>
      </c>
      <c r="C62" s="124" t="s">
        <v>779</v>
      </c>
      <c r="D62" s="124">
        <v>8.17</v>
      </c>
      <c r="E62" s="126">
        <v>0.1101</v>
      </c>
    </row>
  </sheetData>
  <pageMargins left="0.7" right="0.7" top="0.75" bottom="0.75" header="0.3" footer="0.3"/>
  <pageSetup orientation="portrait" horizontalDpi="200" verticalDpi="20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Eskalasyon</vt:lpstr>
      <vt:lpstr>10MW Arazi</vt:lpstr>
      <vt:lpstr>Düşüş Oranı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orçun göksel</dc:creator>
  <cp:lastModifiedBy>Murat GÜVEN</cp:lastModifiedBy>
  <dcterms:created xsi:type="dcterms:W3CDTF">2015-06-05T18:19:34Z</dcterms:created>
  <dcterms:modified xsi:type="dcterms:W3CDTF">2020-09-23T19:54:15Z</dcterms:modified>
</cp:coreProperties>
</file>